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6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<sst xmlns="http://schemas.openxmlformats.org/spreadsheetml/2006/main" count="516" uniqueCount="350">
  <si>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</si>
  <si>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</si>
  <si>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</si>
  <si>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</si>
  <si>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</si>
  <si>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</si>
  <si>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</si>
  <si>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</si>
  <si>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</si>
  <si>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</si>
  <si>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</si>
  <si>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</si>
  <si>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</si>
  <si>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</si>
  <si>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</si>
  <si>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</si>
  <si>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</si>
  <si>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</si>
  <si>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</si>
  <si>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</si>
  <si>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</si>
  <si>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</si>
  <si>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</si>
  <si>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</si>
  <si>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</si>
  <si>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</si>
  <si>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</si>
  <si>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</si>
  <si>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</si>
  <si>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</si>
  <si>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</si>
  <si>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</si>
  <si>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</si>
  <si>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</si>
  <si>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</si>
  <si>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</si>
  <si>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</si>
  <si>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</si>
  <si>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</si>
  <si>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</si>
  <si>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</si>
  <si>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</si>
  <si>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</si>
  <si>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2019年预算安排总计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</si>
  <si>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</si>
  <si>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</si>
  <si>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</si>
  <si>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</si>
  <si>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</si>
  <si>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</si>
  <si>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</si>
  <si>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</si>
  <si>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</si>
  <si>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2010108</t>
  </si>
  <si>
    <t>　　代表工作</t>
  </si>
  <si>
    <t>2010301</t>
  </si>
  <si>
    <t>　　行政运行</t>
  </si>
  <si>
    <t>2010399</t>
  </si>
  <si>
    <t>　　其他政府办公厅（室）及相关机构事务支出</t>
  </si>
  <si>
    <t>2013101</t>
  </si>
  <si>
    <t>2080208</t>
  </si>
  <si>
    <t>　　基层政权和社区建设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</si>
  <si>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</si>
  <si>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</si>
  <si>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</si>
  <si>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</si>
  <si>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</si>
  <si>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</si>
  <si>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2080805</t>
  </si>
  <si>
    <t>　　义务兵优待</t>
  </si>
  <si>
    <t>2100717</t>
  </si>
  <si>
    <t>　　计划生育服务</t>
  </si>
  <si>
    <t>2101101</t>
  </si>
  <si>
    <t>　　行政单位医疗</t>
  </si>
  <si>
    <t>2101103</t>
  </si>
  <si>
    <t>　　公务员医疗补助</t>
  </si>
  <si>
    <t>2130135</t>
  </si>
  <si>
    <t>　　农业资源保护修复与利用</t>
  </si>
  <si>
    <t>2130299</t>
  </si>
  <si>
    <t>　　其他林业和草原支出</t>
  </si>
  <si>
    <t>2130316</t>
  </si>
  <si>
    <t>　　农田水利</t>
  </si>
  <si>
    <t>2130504</t>
  </si>
  <si>
    <t>　　农村基础设施建设</t>
  </si>
  <si>
    <t>2130705</t>
  </si>
  <si>
    <t>　　对村民委员会和村党支部的补助</t>
  </si>
  <si>
    <t>2130799</t>
  </si>
  <si>
    <t>　　其他农村综合改革支出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</si>
  <si>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</si>
  <si>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</si>
  <si>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</si>
  <si>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</si>
  <si>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</si>
  <si>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</si>
  <si>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</si>
  <si>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</si>
  <si>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</si>
  <si>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</si>
  <si>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</si>
  <si>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</si>
  <si>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</si>
  <si>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</si>
  <si>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 xml:space="preserve">  代表工作</t>
  </si>
  <si>
    <t>2010199</t>
  </si>
  <si>
    <t xml:space="preserve">  其他人大事务支出</t>
  </si>
  <si>
    <t xml:space="preserve">  行政运行</t>
  </si>
  <si>
    <t>2010302</t>
  </si>
  <si>
    <t xml:space="preserve">  一般行政管理事务</t>
  </si>
  <si>
    <t xml:space="preserve">  其他政府办公厅（室）及相关机构事务支出</t>
  </si>
  <si>
    <t>2019999</t>
  </si>
  <si>
    <t xml:space="preserve">  其他一般公共服务支出</t>
  </si>
  <si>
    <t>行政运行</t>
  </si>
  <si>
    <t>2040399</t>
  </si>
  <si>
    <t xml:space="preserve">  其他国家安全支出</t>
  </si>
  <si>
    <t>2049901</t>
  </si>
  <si>
    <t xml:space="preserve">  其他公共安全支出</t>
  </si>
  <si>
    <t>2069999</t>
  </si>
  <si>
    <t xml:space="preserve">  其他科学技术支出</t>
  </si>
  <si>
    <t>2070109</t>
  </si>
  <si>
    <t xml:space="preserve">  群众文化</t>
  </si>
  <si>
    <t xml:space="preserve">  基层政权和社区建设</t>
  </si>
  <si>
    <t>2080299</t>
  </si>
  <si>
    <t xml:space="preserve">  其他民政管理事务支出</t>
  </si>
  <si>
    <t xml:space="preserve">  未归口管理的行政单位离退休</t>
  </si>
  <si>
    <t xml:space="preserve">  机关事业单位基本养老保险缴费支出</t>
  </si>
  <si>
    <t xml:space="preserve">    机关事业单位职业年金缴费支出</t>
  </si>
  <si>
    <t xml:space="preserve">  义务兵优待</t>
  </si>
  <si>
    <t>2081501</t>
  </si>
  <si>
    <t xml:space="preserve">  中央自然灾害生活补助</t>
  </si>
  <si>
    <t>2081502</t>
  </si>
  <si>
    <t xml:space="preserve">  地方自然灾害生活补助</t>
  </si>
  <si>
    <t>2082102</t>
  </si>
  <si>
    <t xml:space="preserve">  农村特困人员救助供养支出</t>
  </si>
  <si>
    <t xml:space="preserve">  计划生育服务</t>
  </si>
  <si>
    <t>2100799</t>
  </si>
  <si>
    <t xml:space="preserve">  其他计划生育事务支出</t>
  </si>
  <si>
    <t xml:space="preserve">  行政单位医疗</t>
  </si>
  <si>
    <t xml:space="preserve">  公务员医疗补助</t>
  </si>
  <si>
    <t>2110401</t>
  </si>
  <si>
    <t xml:space="preserve">  生态保护</t>
  </si>
  <si>
    <t>2111001</t>
  </si>
  <si>
    <t xml:space="preserve">  能源节约利用</t>
  </si>
  <si>
    <t>2111201</t>
  </si>
  <si>
    <t xml:space="preserve">  可再生能源</t>
  </si>
  <si>
    <t>2120303</t>
  </si>
  <si>
    <t xml:space="preserve">  小城镇基础设施建设</t>
  </si>
  <si>
    <t>2120399</t>
  </si>
  <si>
    <t xml:space="preserve">  其他城乡社区公共设施支出</t>
  </si>
  <si>
    <t>2120501</t>
  </si>
  <si>
    <t xml:space="preserve">  城乡社区环境卫生</t>
  </si>
  <si>
    <t>2129999</t>
  </si>
  <si>
    <t xml:space="preserve">  其他城乡社区支出</t>
  </si>
  <si>
    <t xml:space="preserve">  农业资源保护修复与利用</t>
  </si>
  <si>
    <t>2130152</t>
  </si>
  <si>
    <t xml:space="preserve">  对高校毕业生到基层任职补助</t>
  </si>
  <si>
    <t xml:space="preserve">  其他林业支出</t>
  </si>
  <si>
    <t xml:space="preserve">  农田水利</t>
  </si>
  <si>
    <t xml:space="preserve">  农村基础设施建设</t>
  </si>
  <si>
    <t>2130701</t>
  </si>
  <si>
    <t xml:space="preserve">  对村级一事一议的补助</t>
  </si>
  <si>
    <t xml:space="preserve">  对村民委员会和村党支部的补助</t>
  </si>
  <si>
    <t>2130706</t>
  </si>
  <si>
    <t xml:space="preserve">  对村集体经济组织的补助</t>
  </si>
  <si>
    <t xml:space="preserve">  其他农村综合改革支出</t>
  </si>
  <si>
    <t>2210105</t>
  </si>
  <si>
    <t xml:space="preserve">  农村危房改造</t>
  </si>
  <si>
    <t>2210107</t>
  </si>
  <si>
    <t xml:space="preserve">  保障性住房租金补贴</t>
  </si>
  <si>
    <t xml:space="preserve">  住房公积金</t>
  </si>
  <si>
    <t xml:space="preserve">  购房补贴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</si>
  <si>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</si>
  <si>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</si>
  <si>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</si>
  <si>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</si>
  <si>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</si>
  <si>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</si>
  <si>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</si>
  <si>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</si>
  <si>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</si>
  <si>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</si>
  <si>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</si>
  <si>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</si>
  <si>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</si>
  <si>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</si>
  <si>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</si>
  <si>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</si>
  <si>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</si>
  <si>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</si>
  <si>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</si>
  <si>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</si>
  <si>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</si>
  <si>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</si>
  <si>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</si>
  <si>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</si>
  <si>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</si>
  <si>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</si>
  <si>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</si>
  <si>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</si>
  <si>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</si>
  <si>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</si>
  <si>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</si>
  <si>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</si>
  <si>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</si>
  <si>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</si>
  <si>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</si>
  <si>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</si>
  <si>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</si>
  <si>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</si>
  <si>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</si>
  <si>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</si>
  <si>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</si>
  <si>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</si>
  <si>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</si>
  <si>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</si>
  <si>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</si>
  <si>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</si>
  <si>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</si>
  <si>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</si>
  <si>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</si>
  <si>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</si>
  <si>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</si>
  <si>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</si>
  <si>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</si>
  <si>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</si>
  <si>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</si>
  <si>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</si>
  <si>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</si>
  <si>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</si>
  <si>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</si>
  <si>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</si>
  <si>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</si>
  <si>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</si>
  <si>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</si>
  <si>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</si>
  <si>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</si>
  <si>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</si>
  <si>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</si>
  <si>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</si>
  <si>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</si>
  <si>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</si>
  <si>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</si>
  <si>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</si>
  <si>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</si>
  <si>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</si>
  <si>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</si>
  <si>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</si>
  <si>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</si>
  <si>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</si>
  <si>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</si>
  <si>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</si>
  <si>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</si>
  <si>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</si>
  <si>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</si>
  <si>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</si>
  <si>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</si>
  <si>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</si>
  <si>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</si>
  <si>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</si>
  <si>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</si>
  <si>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</si>
  <si>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</si>
  <si>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</si>
  <si>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</si>
  <si>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</si>
  <si>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</si>
  <si>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</si>
  <si>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</si>
  <si>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</si>
  <si>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</si>
  <si>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</si>
  <si>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</si>
  <si>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</si>
  <si>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</si>
  <si>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</si>
  <si>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</si>
  <si>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</si>
  <si>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</si>
  <si>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</si>
  <si>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</si>
  <si>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</si>
  <si>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</si>
  <si>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</si>
  <si>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</si>
  <si>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</si>
  <si>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</si>
  <si>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</si>
  <si>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</si>
  <si>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</si>
  <si>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</si>
  <si>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</si>
  <si>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</si>
  <si>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</si>
  <si>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</si>
  <si>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</si>
  <si>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</si>
  <si>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</si>
  <si>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</si>
  <si>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</si>
  <si>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</si>
  <si>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</si>
  <si>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</si>
  <si>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</si>
  <si>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</si>
  <si>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</si>
  <si>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</si>
  <si>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</si>
  <si>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</si>
  <si>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</si>
  <si>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</si>
  <si>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</si>
  <si>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</si>
  <si>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</si>
  <si>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</si>
  <si>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</si>
  <si>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</si>
  <si>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</si>
  <si>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</si>
  <si>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</si>
  <si>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</si>
  <si>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</si>
  <si>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</si>
  <si>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</si>
  <si>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</si>
  <si>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</si>
  <si>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</si>
  <si>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</si>
  <si>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</si>
  <si>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</si>
  <si>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</si>
  <si>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</si>
  <si>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代表工作</t>
  </si>
  <si>
    <t>行政运行</t>
  </si>
  <si>
    <t>其他政府办公厅（室）及相关机构事务支出</t>
  </si>
  <si>
    <t>基层政权和社区建设</t>
  </si>
  <si>
    <t>未归口管理的行政单位离退休</t>
  </si>
  <si>
    <t>机关事业单位基本养老保险缴费支出</t>
  </si>
  <si>
    <t>机关事业单位职业年金缴费支出</t>
  </si>
  <si>
    <t>义务兵优待</t>
  </si>
  <si>
    <t>计划生育服务</t>
  </si>
  <si>
    <t>行政单位医疗</t>
  </si>
  <si>
    <t>公务员医疗补助</t>
  </si>
  <si>
    <t>农业资源保护修复与利用</t>
  </si>
  <si>
    <t>其他林业和草原支出</t>
  </si>
  <si>
    <t>农田水利</t>
  </si>
  <si>
    <t>农村基础设施建设</t>
  </si>
  <si>
    <t>对村民委员会和村党支部的补助</t>
  </si>
  <si>
    <t>其他农村综合改革支出</t>
  </si>
  <si>
    <t>住房公积金</t>
  </si>
  <si>
    <t>购房补贴</t>
  </si>
  <si>
    <t>（九）卫生健康支出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</si>
</sst>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6">
    <xf numFmtId="0" fontId="0" fillId="0" borderId="0" xfId="0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56" fillId="0" borderId="0" xfId="0" applyNumberFormat="1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3" fillId="0" borderId="13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4" xfId="0" applyNumberFormat="1" applyFont="1" applyFill="1" applyBorder="1" applyAlignment="1" applyProtection="1">
      <alignment horizontal="left" vertical="center" wrapText="1"/>
      <protection/>
    </xf>
    <xf numFmtId="177" fontId="2" fillId="0" borderId="15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7" fontId="56" fillId="0" borderId="0" xfId="0" applyNumberFormat="1" applyFont="1" applyFill="1" applyBorder="1" applyAlignment="1">
      <alignment horizontal="center" vertical="center"/>
    </xf>
    <xf numFmtId="177" fontId="59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57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8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horizontal="center" vertical="center" wrapText="1"/>
    </xf>
    <xf numFmtId="177" fontId="60" fillId="0" borderId="10" xfId="0" applyNumberFormat="1" applyFont="1" applyFill="1" applyBorder="1" applyAlignment="1">
      <alignment horizontal="center" vertical="center"/>
    </xf>
    <xf numFmtId="177" fontId="18" fillId="0" borderId="11" xfId="0" applyNumberFormat="1" applyFont="1" applyFill="1" applyBorder="1" applyAlignment="1" applyProtection="1">
      <alignment horizontal="center" vertical="center" wrapText="1"/>
      <protection/>
    </xf>
    <xf numFmtId="177" fontId="18" fillId="0" borderId="12" xfId="0" applyNumberFormat="1" applyFont="1" applyFill="1" applyBorder="1" applyAlignment="1" applyProtection="1">
      <alignment horizontal="center" vertical="center" wrapText="1"/>
      <protection/>
    </xf>
    <xf numFmtId="177" fontId="61" fillId="0" borderId="0" xfId="0" applyNumberFormat="1" applyFont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8" fontId="62" fillId="0" borderId="17" xfId="0" applyNumberFormat="1" applyFont="1" applyFill="1" applyBorder="1" applyAlignment="1" applyProtection="1">
      <alignment horizontal="center" vertical="center"/>
      <protection/>
    </xf>
    <xf numFmtId="178" fontId="62" fillId="0" borderId="11" xfId="0" applyNumberFormat="1" applyFont="1" applyFill="1" applyBorder="1" applyAlignment="1" applyProtection="1">
      <alignment horizontal="center" vertical="center"/>
      <protection/>
    </xf>
    <xf numFmtId="178" fontId="62" fillId="0" borderId="18" xfId="0" applyNumberFormat="1" applyFont="1" applyFill="1" applyBorder="1" applyAlignment="1" applyProtection="1">
      <alignment horizontal="center" vertical="center"/>
      <protection/>
    </xf>
    <xf numFmtId="178" fontId="61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8" fontId="5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 vertical="center"/>
    </xf>
    <xf numFmtId="176" fontId="5" fillId="0" borderId="12" xfId="0" applyNumberFormat="1" applyFont="1" applyFill="1" applyBorder="1" applyAlignment="1" applyProtection="1">
      <alignment horizontal="left" vertical="center" wrapText="1"/>
      <protection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3" fillId="0" borderId="10" xfId="0" applyNumberFormat="1" applyFont="1" applyFill="1" applyBorder="1" applyAlignment="1">
      <alignment horizontal="center" vertical="center" wrapText="1"/>
    </xf>
    <xf numFmtId="178" fontId="6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7" fontId="55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178" fontId="57" fillId="0" borderId="15" xfId="0" applyNumberFormat="1" applyFont="1" applyFill="1" applyBorder="1" applyAlignment="1">
      <alignment horizontal="center" vertical="center" wrapText="1"/>
    </xf>
    <xf numFmtId="178" fontId="57" fillId="0" borderId="19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64.25" customHeight="1">
      <c r="A2" s="88"/>
      <c r="B2" s="89" t="s">
        <v>0</v>
      </c>
      <c r="C2" s="90"/>
      <c r="D2" s="90"/>
      <c r="E2" s="90"/>
      <c r="F2" s="90"/>
      <c r="G2" s="90"/>
      <c r="H2" s="90"/>
      <c r="I2" s="90"/>
      <c r="J2" s="8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10.625" style="0" customWidth="1"/>
    <col min="2" max="2" width="17.50390625" style="116" customWidth="1"/>
    <col min="3" max="3" width="14.00390625" style="121" customWidth="1"/>
    <col min="4" max="4" width="9.25390625" style="121" bestFit="1" customWidth="1"/>
    <col min="5" max="5" width="8.875" style="122" customWidth="1"/>
    <col min="6" max="6" width="11.375" style="122" customWidth="1"/>
    <col min="7" max="7" width="11.00390625" style="122" customWidth="1"/>
    <col min="8" max="8" width="12.375" style="122" customWidth="1"/>
    <col min="9" max="9" width="7.75390625" style="122" customWidth="1"/>
    <col min="10" max="11" width="9.00390625" style="122" customWidth="1"/>
  </cols>
  <sheetData>
    <row r="1" ht="14.25">
      <c r="A1" t="s">
        <v>312</v>
      </c>
    </row>
    <row r="2" spans="2:11" s="5" customFormat="1" ht="36.75" customHeight="1">
      <c r="B2" s="117"/>
      <c r="C2" s="123"/>
      <c r="D2" s="145" t="s">
        <v>313</v>
      </c>
      <c r="E2" s="145"/>
      <c r="F2" s="145"/>
      <c r="G2" s="145"/>
      <c r="H2" s="145"/>
      <c r="I2" s="93"/>
      <c r="J2" s="93"/>
      <c r="K2" s="93"/>
    </row>
    <row r="3" ht="27" customHeight="1">
      <c r="I3" s="122" t="s">
        <v>3</v>
      </c>
    </row>
    <row r="5" spans="1:11" s="12" customFormat="1" ht="27" customHeight="1">
      <c r="A5" s="131" t="s">
        <v>42</v>
      </c>
      <c r="B5" s="131"/>
      <c r="C5" s="158" t="s">
        <v>276</v>
      </c>
      <c r="D5" s="158" t="s">
        <v>314</v>
      </c>
      <c r="E5" s="160" t="s">
        <v>315</v>
      </c>
      <c r="F5" s="160" t="s">
        <v>316</v>
      </c>
      <c r="G5" s="156" t="s">
        <v>317</v>
      </c>
      <c r="H5" s="156" t="s">
        <v>318</v>
      </c>
      <c r="I5" s="156" t="s">
        <v>319</v>
      </c>
      <c r="J5" s="156" t="s">
        <v>320</v>
      </c>
      <c r="K5" s="156" t="s">
        <v>321</v>
      </c>
    </row>
    <row r="6" spans="1:11" s="12" customFormat="1" ht="26.25" customHeight="1">
      <c r="A6" s="13" t="s">
        <v>47</v>
      </c>
      <c r="B6" s="92" t="s">
        <v>48</v>
      </c>
      <c r="C6" s="159"/>
      <c r="D6" s="159"/>
      <c r="E6" s="161"/>
      <c r="F6" s="161"/>
      <c r="G6" s="157"/>
      <c r="H6" s="157"/>
      <c r="I6" s="157"/>
      <c r="J6" s="157"/>
      <c r="K6" s="157"/>
    </row>
    <row r="7" spans="1:11" s="119" customFormat="1" ht="24.75" customHeight="1">
      <c r="A7" s="118" t="s">
        <v>53</v>
      </c>
      <c r="B7" s="118" t="s">
        <v>330</v>
      </c>
      <c r="C7" s="124">
        <f>96000/10000</f>
        <v>9.6</v>
      </c>
      <c r="D7" s="124">
        <f>96000/10000</f>
        <v>9.6</v>
      </c>
      <c r="E7" s="124">
        <v>0</v>
      </c>
      <c r="F7" s="124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</row>
    <row r="8" spans="1:11" s="119" customFormat="1" ht="24.75" customHeight="1">
      <c r="A8" s="118" t="s">
        <v>55</v>
      </c>
      <c r="B8" s="118" t="s">
        <v>331</v>
      </c>
      <c r="C8" s="125">
        <f>4809348.5/10000</f>
        <v>480.93485</v>
      </c>
      <c r="D8" s="125">
        <f>4809348.5/10000</f>
        <v>480.93485</v>
      </c>
      <c r="E8" s="124">
        <v>0</v>
      </c>
      <c r="F8" s="124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</row>
    <row r="9" spans="1:11" s="119" customFormat="1" ht="24.75" customHeight="1">
      <c r="A9" s="118" t="s">
        <v>57</v>
      </c>
      <c r="B9" s="118" t="s">
        <v>332</v>
      </c>
      <c r="C9" s="125">
        <f>2591019.8/10000</f>
        <v>259.10197999999997</v>
      </c>
      <c r="D9" s="125">
        <f>2591019.8/10000</f>
        <v>259.10197999999997</v>
      </c>
      <c r="E9" s="124">
        <v>0</v>
      </c>
      <c r="F9" s="124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</row>
    <row r="10" spans="1:11" s="119" customFormat="1" ht="24.75" customHeight="1">
      <c r="A10" s="118" t="s">
        <v>59</v>
      </c>
      <c r="B10" s="118" t="s">
        <v>331</v>
      </c>
      <c r="C10" s="125">
        <f>40000/10000</f>
        <v>4</v>
      </c>
      <c r="D10" s="125">
        <f>40000/10000</f>
        <v>4</v>
      </c>
      <c r="E10" s="124">
        <v>0</v>
      </c>
      <c r="F10" s="124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</row>
    <row r="11" spans="1:11" s="119" customFormat="1" ht="24.75" customHeight="1">
      <c r="A11" s="118" t="s">
        <v>60</v>
      </c>
      <c r="B11" s="118" t="s">
        <v>333</v>
      </c>
      <c r="C11" s="125">
        <f>117260/10000</f>
        <v>11.726</v>
      </c>
      <c r="D11" s="125">
        <f>117260/10000</f>
        <v>11.726</v>
      </c>
      <c r="E11" s="124">
        <v>0</v>
      </c>
      <c r="F11" s="124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</row>
    <row r="12" spans="1:11" s="119" customFormat="1" ht="24.75" customHeight="1">
      <c r="A12" s="118" t="s">
        <v>62</v>
      </c>
      <c r="B12" s="118" t="s">
        <v>334</v>
      </c>
      <c r="C12" s="125">
        <f>107100/10000</f>
        <v>10.71</v>
      </c>
      <c r="D12" s="125">
        <f>107100/10000</f>
        <v>10.71</v>
      </c>
      <c r="E12" s="124">
        <v>0</v>
      </c>
      <c r="F12" s="124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</row>
    <row r="13" spans="1:11" s="119" customFormat="1" ht="24.75" customHeight="1">
      <c r="A13" s="118" t="s">
        <v>64</v>
      </c>
      <c r="B13" s="118" t="s">
        <v>335</v>
      </c>
      <c r="C13" s="125">
        <f>502559/10000</f>
        <v>50.2559</v>
      </c>
      <c r="D13" s="125">
        <f>502559/10000</f>
        <v>50.2559</v>
      </c>
      <c r="E13" s="124">
        <v>0</v>
      </c>
      <c r="F13" s="124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</row>
    <row r="14" spans="1:11" s="119" customFormat="1" ht="24.75" customHeight="1">
      <c r="A14" s="118" t="s">
        <v>66</v>
      </c>
      <c r="B14" s="118" t="s">
        <v>336</v>
      </c>
      <c r="C14" s="125">
        <f>201024/10000</f>
        <v>20.1024</v>
      </c>
      <c r="D14" s="125">
        <f>201024/10000</f>
        <v>20.1024</v>
      </c>
      <c r="E14" s="124">
        <v>0</v>
      </c>
      <c r="F14" s="124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</row>
    <row r="15" spans="1:11" s="119" customFormat="1" ht="24.75" customHeight="1">
      <c r="A15" s="118" t="s">
        <v>68</v>
      </c>
      <c r="B15" s="118" t="s">
        <v>337</v>
      </c>
      <c r="C15" s="125">
        <f>249600/10000</f>
        <v>24.96</v>
      </c>
      <c r="D15" s="125">
        <f>249600/10000</f>
        <v>24.96</v>
      </c>
      <c r="E15" s="124">
        <v>0</v>
      </c>
      <c r="F15" s="124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</row>
    <row r="16" spans="1:11" s="119" customFormat="1" ht="24.75" customHeight="1">
      <c r="A16" s="118" t="s">
        <v>70</v>
      </c>
      <c r="B16" s="118" t="s">
        <v>338</v>
      </c>
      <c r="C16" s="125">
        <f>68630/10000</f>
        <v>6.863</v>
      </c>
      <c r="D16" s="125">
        <f>68630/10000</f>
        <v>6.863</v>
      </c>
      <c r="E16" s="124">
        <v>0</v>
      </c>
      <c r="F16" s="124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</row>
    <row r="17" spans="1:11" s="119" customFormat="1" ht="24.75" customHeight="1">
      <c r="A17" s="118" t="s">
        <v>72</v>
      </c>
      <c r="B17" s="118" t="s">
        <v>339</v>
      </c>
      <c r="C17" s="125">
        <f>201024/10000</f>
        <v>20.1024</v>
      </c>
      <c r="D17" s="125">
        <f>201024/10000</f>
        <v>20.1024</v>
      </c>
      <c r="E17" s="124">
        <v>0</v>
      </c>
      <c r="F17" s="124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</row>
    <row r="18" spans="1:11" s="119" customFormat="1" ht="24.75" customHeight="1">
      <c r="A18" s="118" t="s">
        <v>74</v>
      </c>
      <c r="B18" s="118" t="s">
        <v>340</v>
      </c>
      <c r="C18" s="125">
        <f>167957/10000</f>
        <v>16.7957</v>
      </c>
      <c r="D18" s="125">
        <f>167957/10000</f>
        <v>16.7957</v>
      </c>
      <c r="E18" s="124">
        <v>0</v>
      </c>
      <c r="F18" s="124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</row>
    <row r="19" spans="1:11" s="119" customFormat="1" ht="24.75" customHeight="1">
      <c r="A19" s="118" t="s">
        <v>76</v>
      </c>
      <c r="B19" s="118" t="s">
        <v>341</v>
      </c>
      <c r="C19" s="125">
        <f>250000/10000</f>
        <v>25</v>
      </c>
      <c r="D19" s="125">
        <f>250000/10000</f>
        <v>25</v>
      </c>
      <c r="E19" s="124">
        <v>0</v>
      </c>
      <c r="F19" s="124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</row>
    <row r="20" spans="1:11" s="119" customFormat="1" ht="24.75" customHeight="1">
      <c r="A20" s="118" t="s">
        <v>78</v>
      </c>
      <c r="B20" s="118" t="s">
        <v>342</v>
      </c>
      <c r="C20" s="125">
        <f>1010000/10000</f>
        <v>101</v>
      </c>
      <c r="D20" s="125">
        <f>1010000/10000</f>
        <v>101</v>
      </c>
      <c r="E20" s="124">
        <v>0</v>
      </c>
      <c r="F20" s="124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</row>
    <row r="21" spans="1:11" s="119" customFormat="1" ht="24.75" customHeight="1">
      <c r="A21" s="118" t="s">
        <v>80</v>
      </c>
      <c r="B21" s="118" t="s">
        <v>343</v>
      </c>
      <c r="C21" s="125">
        <f>500000/10000</f>
        <v>50</v>
      </c>
      <c r="D21" s="125">
        <f>500000/10000</f>
        <v>50</v>
      </c>
      <c r="E21" s="124">
        <v>0</v>
      </c>
      <c r="F21" s="124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</row>
    <row r="22" spans="1:11" s="119" customFormat="1" ht="24.75" customHeight="1">
      <c r="A22" s="118" t="s">
        <v>82</v>
      </c>
      <c r="B22" s="118" t="s">
        <v>344</v>
      </c>
      <c r="C22" s="125">
        <f>1000000/10000</f>
        <v>100</v>
      </c>
      <c r="D22" s="125">
        <f>1000000/10000</f>
        <v>100</v>
      </c>
      <c r="E22" s="124">
        <v>0</v>
      </c>
      <c r="F22" s="124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</row>
    <row r="23" spans="1:11" s="119" customFormat="1" ht="24.75" customHeight="1">
      <c r="A23" s="118" t="s">
        <v>84</v>
      </c>
      <c r="B23" s="118" t="s">
        <v>345</v>
      </c>
      <c r="C23" s="125">
        <f>3344121/10000</f>
        <v>334.4121</v>
      </c>
      <c r="D23" s="125">
        <f>3344121/10000</f>
        <v>334.4121</v>
      </c>
      <c r="E23" s="124">
        <v>0</v>
      </c>
      <c r="F23" s="124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</row>
    <row r="24" spans="1:11" s="119" customFormat="1" ht="24.75" customHeight="1">
      <c r="A24" s="118" t="s">
        <v>86</v>
      </c>
      <c r="B24" s="118" t="s">
        <v>346</v>
      </c>
      <c r="C24" s="125">
        <f>117260/10000</f>
        <v>11.726</v>
      </c>
      <c r="D24" s="125">
        <f>117260/10000</f>
        <v>11.726</v>
      </c>
      <c r="E24" s="124">
        <v>0</v>
      </c>
      <c r="F24" s="124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</row>
    <row r="25" spans="1:11" s="119" customFormat="1" ht="24.75" customHeight="1">
      <c r="A25" s="118" t="s">
        <v>88</v>
      </c>
      <c r="B25" s="118" t="s">
        <v>347</v>
      </c>
      <c r="C25" s="125">
        <f>355159/10000</f>
        <v>35.5159</v>
      </c>
      <c r="D25" s="125">
        <f>355159/10000</f>
        <v>35.5159</v>
      </c>
      <c r="E25" s="124">
        <v>0</v>
      </c>
      <c r="F25" s="124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</row>
    <row r="26" spans="1:11" s="119" customFormat="1" ht="24.75" customHeight="1">
      <c r="A26" s="120" t="s">
        <v>90</v>
      </c>
      <c r="B26" s="120" t="s">
        <v>348</v>
      </c>
      <c r="C26" s="125">
        <f>220429/10000</f>
        <v>22.0429</v>
      </c>
      <c r="D26" s="125">
        <f>220429/10000</f>
        <v>22.0429</v>
      </c>
      <c r="E26" s="124">
        <v>0</v>
      </c>
      <c r="F26" s="124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</row>
  </sheetData>
  <sheetProtection/>
  <mergeCells count="11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D2:H2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4">
      <selection activeCell="K21" sqref="K21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322</v>
      </c>
    </row>
    <row r="2" spans="1:27" s="5" customFormat="1" ht="32.25" customHeight="1">
      <c r="A2" s="164" t="s">
        <v>323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6" s="6" customFormat="1" ht="21.75" customHeight="1">
      <c r="A3" s="9"/>
      <c r="B3" s="9"/>
      <c r="C3" s="9"/>
      <c r="D3" s="9"/>
      <c r="E3" s="9"/>
      <c r="F3" s="9"/>
      <c r="G3" s="9"/>
      <c r="W3" s="165" t="s">
        <v>3</v>
      </c>
      <c r="X3" s="165"/>
      <c r="Y3" s="165"/>
      <c r="Z3" s="165"/>
    </row>
    <row r="4" spans="1:27" s="7" customFormat="1" ht="45.75" customHeight="1">
      <c r="A4" s="162" t="s">
        <v>324</v>
      </c>
      <c r="B4" s="162"/>
      <c r="C4" s="163" t="s">
        <v>176</v>
      </c>
      <c r="D4" s="163" t="s">
        <v>325</v>
      </c>
      <c r="E4" s="163"/>
      <c r="F4" s="163"/>
      <c r="G4" s="163"/>
      <c r="H4" s="163"/>
      <c r="I4" s="163"/>
      <c r="J4" s="163"/>
      <c r="K4" s="163"/>
      <c r="L4" s="163" t="s">
        <v>326</v>
      </c>
      <c r="M4" s="163"/>
      <c r="N4" s="163"/>
      <c r="O4" s="163"/>
      <c r="P4" s="163"/>
      <c r="Q4" s="163"/>
      <c r="R4" s="163"/>
      <c r="S4" s="163"/>
      <c r="T4" s="163" t="s">
        <v>327</v>
      </c>
      <c r="U4" s="163"/>
      <c r="V4" s="163"/>
      <c r="W4" s="163"/>
      <c r="X4" s="163"/>
      <c r="Y4" s="163"/>
      <c r="Z4" s="163"/>
      <c r="AA4" s="163"/>
    </row>
    <row r="5" spans="1:27" s="7" customFormat="1" ht="29.25" customHeight="1">
      <c r="A5" s="162" t="s">
        <v>47</v>
      </c>
      <c r="B5" s="162" t="s">
        <v>48</v>
      </c>
      <c r="C5" s="163"/>
      <c r="D5" s="163" t="s">
        <v>97</v>
      </c>
      <c r="E5" s="162" t="s">
        <v>328</v>
      </c>
      <c r="F5" s="162"/>
      <c r="G5" s="162"/>
      <c r="H5" s="162" t="s">
        <v>11</v>
      </c>
      <c r="I5" s="162"/>
      <c r="J5" s="162"/>
      <c r="K5" s="162" t="s">
        <v>329</v>
      </c>
      <c r="L5" s="163" t="s">
        <v>97</v>
      </c>
      <c r="M5" s="162" t="s">
        <v>328</v>
      </c>
      <c r="N5" s="162"/>
      <c r="O5" s="162"/>
      <c r="P5" s="162" t="s">
        <v>11</v>
      </c>
      <c r="Q5" s="162"/>
      <c r="R5" s="162"/>
      <c r="S5" s="162" t="s">
        <v>329</v>
      </c>
      <c r="T5" s="163" t="s">
        <v>97</v>
      </c>
      <c r="U5" s="162" t="s">
        <v>328</v>
      </c>
      <c r="V5" s="162"/>
      <c r="W5" s="162"/>
      <c r="X5" s="162" t="s">
        <v>11</v>
      </c>
      <c r="Y5" s="162"/>
      <c r="Z5" s="162"/>
      <c r="AA5" s="162" t="s">
        <v>329</v>
      </c>
    </row>
    <row r="6" spans="1:27" s="7" customFormat="1" ht="24" customHeight="1">
      <c r="A6" s="162"/>
      <c r="B6" s="162"/>
      <c r="C6" s="163"/>
      <c r="D6" s="163"/>
      <c r="E6" s="10" t="s">
        <v>9</v>
      </c>
      <c r="F6" s="10" t="s">
        <v>98</v>
      </c>
      <c r="G6" s="10" t="s">
        <v>99</v>
      </c>
      <c r="H6" s="10" t="s">
        <v>9</v>
      </c>
      <c r="I6" s="10" t="s">
        <v>98</v>
      </c>
      <c r="J6" s="10" t="s">
        <v>99</v>
      </c>
      <c r="K6" s="162"/>
      <c r="L6" s="163"/>
      <c r="M6" s="10" t="s">
        <v>9</v>
      </c>
      <c r="N6" s="10" t="s">
        <v>98</v>
      </c>
      <c r="O6" s="10" t="s">
        <v>99</v>
      </c>
      <c r="P6" s="10" t="s">
        <v>9</v>
      </c>
      <c r="Q6" s="10" t="s">
        <v>98</v>
      </c>
      <c r="R6" s="10" t="s">
        <v>99</v>
      </c>
      <c r="S6" s="162"/>
      <c r="T6" s="163"/>
      <c r="U6" s="10" t="s">
        <v>9</v>
      </c>
      <c r="V6" s="10" t="s">
        <v>98</v>
      </c>
      <c r="W6" s="10" t="s">
        <v>99</v>
      </c>
      <c r="X6" s="10" t="s">
        <v>9</v>
      </c>
      <c r="Y6" s="10" t="s">
        <v>98</v>
      </c>
      <c r="Z6" s="10" t="s">
        <v>99</v>
      </c>
      <c r="AA6" s="162"/>
    </row>
    <row r="7" spans="1:27" s="8" customFormat="1" ht="24.75" customHeight="1">
      <c r="A7" s="11"/>
      <c r="B7" s="11"/>
      <c r="C7" s="11">
        <f>D7+L7+T7</f>
        <v>0</v>
      </c>
      <c r="D7" s="11">
        <f>E7+H7+K7</f>
        <v>0</v>
      </c>
      <c r="E7" s="11">
        <f>F7+G7</f>
        <v>0</v>
      </c>
      <c r="F7" s="11"/>
      <c r="G7" s="11"/>
      <c r="H7" s="11">
        <f>I7+J7</f>
        <v>0</v>
      </c>
      <c r="I7" s="11"/>
      <c r="J7" s="11"/>
      <c r="K7" s="11"/>
      <c r="L7" s="11">
        <f>M7+P7+S7</f>
        <v>0</v>
      </c>
      <c r="M7" s="11">
        <f>N7+O7</f>
        <v>0</v>
      </c>
      <c r="N7" s="11"/>
      <c r="O7" s="11"/>
      <c r="P7" s="11">
        <f>Q7+R7</f>
        <v>0</v>
      </c>
      <c r="Q7" s="11"/>
      <c r="R7" s="11"/>
      <c r="S7" s="11"/>
      <c r="T7" s="11">
        <f>U7+X7+AA7</f>
        <v>0</v>
      </c>
      <c r="U7" s="11">
        <f>V7+W7</f>
        <v>0</v>
      </c>
      <c r="V7" s="11"/>
      <c r="W7" s="11"/>
      <c r="X7" s="11">
        <f>Y7+Z7</f>
        <v>0</v>
      </c>
      <c r="Y7" s="11"/>
      <c r="Z7" s="11"/>
      <c r="AA7" s="11"/>
    </row>
    <row r="8" spans="1:27" s="8" customFormat="1" ht="24.75" customHeight="1">
      <c r="A8" s="11"/>
      <c r="B8" s="11"/>
      <c r="C8" s="11">
        <f aca="true" t="shared" si="0" ref="C8:C16">D8+L8+T8</f>
        <v>0</v>
      </c>
      <c r="D8" s="11">
        <f aca="true" t="shared" si="1" ref="D8:D16">E8+H8+K8</f>
        <v>0</v>
      </c>
      <c r="E8" s="11">
        <f aca="true" t="shared" si="2" ref="E8:E16">F8+G8</f>
        <v>0</v>
      </c>
      <c r="F8" s="11"/>
      <c r="G8" s="11"/>
      <c r="H8" s="11">
        <f aca="true" t="shared" si="3" ref="H8:H16">I8+J8</f>
        <v>0</v>
      </c>
      <c r="I8" s="11"/>
      <c r="J8" s="11"/>
      <c r="K8" s="11"/>
      <c r="L8" s="11">
        <f aca="true" t="shared" si="4" ref="L8:L16">M8+P8+S8</f>
        <v>0</v>
      </c>
      <c r="M8" s="11">
        <f aca="true" t="shared" si="5" ref="M8:M16">N8+O8</f>
        <v>0</v>
      </c>
      <c r="N8" s="11"/>
      <c r="O8" s="11"/>
      <c r="P8" s="11">
        <f aca="true" t="shared" si="6" ref="P8:P16">Q8+R8</f>
        <v>0</v>
      </c>
      <c r="Q8" s="11"/>
      <c r="R8" s="11"/>
      <c r="S8" s="11"/>
      <c r="T8" s="11">
        <f aca="true" t="shared" si="7" ref="T8:T16">U8+X8+AA8</f>
        <v>0</v>
      </c>
      <c r="U8" s="11">
        <f aca="true" t="shared" si="8" ref="U8:U16">V8+W8</f>
        <v>0</v>
      </c>
      <c r="V8" s="11"/>
      <c r="W8" s="11"/>
      <c r="X8" s="11">
        <f aca="true" t="shared" si="9" ref="X8:X16">Y8+Z8</f>
        <v>0</v>
      </c>
      <c r="Y8" s="11"/>
      <c r="Z8" s="11"/>
      <c r="AA8" s="11"/>
    </row>
    <row r="9" spans="1:27" s="8" customFormat="1" ht="24.75" customHeight="1">
      <c r="A9" s="11"/>
      <c r="B9" s="11"/>
      <c r="C9" s="11">
        <f t="shared" si="0"/>
        <v>0</v>
      </c>
      <c r="D9" s="11">
        <f t="shared" si="1"/>
        <v>0</v>
      </c>
      <c r="E9" s="11">
        <f t="shared" si="2"/>
        <v>0</v>
      </c>
      <c r="F9" s="11"/>
      <c r="G9" s="11"/>
      <c r="H9" s="11">
        <f t="shared" si="3"/>
        <v>0</v>
      </c>
      <c r="I9" s="11"/>
      <c r="J9" s="11"/>
      <c r="K9" s="11"/>
      <c r="L9" s="11">
        <f t="shared" si="4"/>
        <v>0</v>
      </c>
      <c r="M9" s="11">
        <f t="shared" si="5"/>
        <v>0</v>
      </c>
      <c r="N9" s="11"/>
      <c r="O9" s="11"/>
      <c r="P9" s="11">
        <f t="shared" si="6"/>
        <v>0</v>
      </c>
      <c r="Q9" s="11"/>
      <c r="R9" s="11"/>
      <c r="S9" s="11"/>
      <c r="T9" s="11">
        <f t="shared" si="7"/>
        <v>0</v>
      </c>
      <c r="U9" s="11">
        <f t="shared" si="8"/>
        <v>0</v>
      </c>
      <c r="V9" s="11"/>
      <c r="W9" s="11"/>
      <c r="X9" s="11">
        <f t="shared" si="9"/>
        <v>0</v>
      </c>
      <c r="Y9" s="11"/>
      <c r="Z9" s="11"/>
      <c r="AA9" s="11"/>
    </row>
    <row r="10" spans="1:27" s="8" customFormat="1" ht="24.75" customHeight="1">
      <c r="A10" s="11"/>
      <c r="B10" s="11"/>
      <c r="C10" s="11">
        <f t="shared" si="0"/>
        <v>0</v>
      </c>
      <c r="D10" s="11">
        <f t="shared" si="1"/>
        <v>0</v>
      </c>
      <c r="E10" s="11">
        <f t="shared" si="2"/>
        <v>0</v>
      </c>
      <c r="F10" s="11"/>
      <c r="G10" s="11"/>
      <c r="H10" s="11">
        <f t="shared" si="3"/>
        <v>0</v>
      </c>
      <c r="I10" s="11"/>
      <c r="J10" s="11"/>
      <c r="K10" s="11"/>
      <c r="L10" s="11">
        <f t="shared" si="4"/>
        <v>0</v>
      </c>
      <c r="M10" s="11">
        <f t="shared" si="5"/>
        <v>0</v>
      </c>
      <c r="N10" s="11"/>
      <c r="O10" s="11"/>
      <c r="P10" s="11">
        <f t="shared" si="6"/>
        <v>0</v>
      </c>
      <c r="Q10" s="11"/>
      <c r="R10" s="11"/>
      <c r="S10" s="11"/>
      <c r="T10" s="11">
        <f t="shared" si="7"/>
        <v>0</v>
      </c>
      <c r="U10" s="11">
        <f t="shared" si="8"/>
        <v>0</v>
      </c>
      <c r="V10" s="11"/>
      <c r="W10" s="11"/>
      <c r="X10" s="11">
        <f t="shared" si="9"/>
        <v>0</v>
      </c>
      <c r="Y10" s="11"/>
      <c r="Z10" s="11"/>
      <c r="AA10" s="11"/>
    </row>
    <row r="11" spans="1:27" s="8" customFormat="1" ht="24.75" customHeight="1">
      <c r="A11" s="11"/>
      <c r="B11" s="11"/>
      <c r="C11" s="11">
        <f t="shared" si="0"/>
        <v>0</v>
      </c>
      <c r="D11" s="11">
        <f t="shared" si="1"/>
        <v>0</v>
      </c>
      <c r="E11" s="11">
        <f t="shared" si="2"/>
        <v>0</v>
      </c>
      <c r="F11" s="11"/>
      <c r="G11" s="11"/>
      <c r="H11" s="11">
        <f t="shared" si="3"/>
        <v>0</v>
      </c>
      <c r="I11" s="11"/>
      <c r="J11" s="11"/>
      <c r="K11" s="11"/>
      <c r="L11" s="11">
        <f t="shared" si="4"/>
        <v>0</v>
      </c>
      <c r="M11" s="11">
        <f t="shared" si="5"/>
        <v>0</v>
      </c>
      <c r="N11" s="11"/>
      <c r="O11" s="11"/>
      <c r="P11" s="11">
        <f t="shared" si="6"/>
        <v>0</v>
      </c>
      <c r="Q11" s="11"/>
      <c r="R11" s="11"/>
      <c r="S11" s="11"/>
      <c r="T11" s="11">
        <f t="shared" si="7"/>
        <v>0</v>
      </c>
      <c r="U11" s="11">
        <f t="shared" si="8"/>
        <v>0</v>
      </c>
      <c r="V11" s="11"/>
      <c r="W11" s="11"/>
      <c r="X11" s="11">
        <f t="shared" si="9"/>
        <v>0</v>
      </c>
      <c r="Y11" s="11"/>
      <c r="Z11" s="11"/>
      <c r="AA11" s="11"/>
    </row>
    <row r="12" spans="1:27" s="8" customFormat="1" ht="24.75" customHeight="1">
      <c r="A12" s="11"/>
      <c r="B12" s="11"/>
      <c r="C12" s="11">
        <f t="shared" si="0"/>
        <v>0</v>
      </c>
      <c r="D12" s="11">
        <f t="shared" si="1"/>
        <v>0</v>
      </c>
      <c r="E12" s="11">
        <f t="shared" si="2"/>
        <v>0</v>
      </c>
      <c r="F12" s="11"/>
      <c r="G12" s="11"/>
      <c r="H12" s="11">
        <f t="shared" si="3"/>
        <v>0</v>
      </c>
      <c r="I12" s="11"/>
      <c r="J12" s="11"/>
      <c r="K12" s="11"/>
      <c r="L12" s="11">
        <f t="shared" si="4"/>
        <v>0</v>
      </c>
      <c r="M12" s="11">
        <f t="shared" si="5"/>
        <v>0</v>
      </c>
      <c r="N12" s="11"/>
      <c r="O12" s="11"/>
      <c r="P12" s="11">
        <f t="shared" si="6"/>
        <v>0</v>
      </c>
      <c r="Q12" s="11"/>
      <c r="R12" s="11"/>
      <c r="S12" s="11"/>
      <c r="T12" s="11">
        <f t="shared" si="7"/>
        <v>0</v>
      </c>
      <c r="U12" s="11">
        <f t="shared" si="8"/>
        <v>0</v>
      </c>
      <c r="V12" s="11"/>
      <c r="W12" s="11"/>
      <c r="X12" s="11">
        <f t="shared" si="9"/>
        <v>0</v>
      </c>
      <c r="Y12" s="11"/>
      <c r="Z12" s="11"/>
      <c r="AA12" s="11"/>
    </row>
    <row r="13" spans="1:27" s="8" customFormat="1" ht="24.75" customHeight="1">
      <c r="A13" s="11"/>
      <c r="B13" s="11"/>
      <c r="C13" s="11">
        <f t="shared" si="0"/>
        <v>0</v>
      </c>
      <c r="D13" s="11">
        <f t="shared" si="1"/>
        <v>0</v>
      </c>
      <c r="E13" s="11">
        <f t="shared" si="2"/>
        <v>0</v>
      </c>
      <c r="F13" s="11"/>
      <c r="G13" s="11"/>
      <c r="H13" s="11">
        <f t="shared" si="3"/>
        <v>0</v>
      </c>
      <c r="I13" s="11"/>
      <c r="J13" s="11"/>
      <c r="K13" s="11"/>
      <c r="L13" s="11">
        <f t="shared" si="4"/>
        <v>0</v>
      </c>
      <c r="M13" s="11">
        <f t="shared" si="5"/>
        <v>0</v>
      </c>
      <c r="N13" s="11"/>
      <c r="O13" s="11"/>
      <c r="P13" s="11">
        <f t="shared" si="6"/>
        <v>0</v>
      </c>
      <c r="Q13" s="11"/>
      <c r="R13" s="11"/>
      <c r="S13" s="11"/>
      <c r="T13" s="11">
        <f t="shared" si="7"/>
        <v>0</v>
      </c>
      <c r="U13" s="11">
        <f t="shared" si="8"/>
        <v>0</v>
      </c>
      <c r="V13" s="11"/>
      <c r="W13" s="11"/>
      <c r="X13" s="11">
        <f t="shared" si="9"/>
        <v>0</v>
      </c>
      <c r="Y13" s="11"/>
      <c r="Z13" s="11"/>
      <c r="AA13" s="11"/>
    </row>
    <row r="14" spans="1:27" s="8" customFormat="1" ht="24.75" customHeight="1">
      <c r="A14" s="11"/>
      <c r="B14" s="11"/>
      <c r="C14" s="11">
        <f t="shared" si="0"/>
        <v>0</v>
      </c>
      <c r="D14" s="11">
        <f t="shared" si="1"/>
        <v>0</v>
      </c>
      <c r="E14" s="11">
        <f t="shared" si="2"/>
        <v>0</v>
      </c>
      <c r="F14" s="11"/>
      <c r="G14" s="11"/>
      <c r="H14" s="11">
        <f t="shared" si="3"/>
        <v>0</v>
      </c>
      <c r="I14" s="11"/>
      <c r="J14" s="11"/>
      <c r="K14" s="11"/>
      <c r="L14" s="11">
        <f t="shared" si="4"/>
        <v>0</v>
      </c>
      <c r="M14" s="11">
        <f t="shared" si="5"/>
        <v>0</v>
      </c>
      <c r="N14" s="11"/>
      <c r="O14" s="11"/>
      <c r="P14" s="11">
        <f t="shared" si="6"/>
        <v>0</v>
      </c>
      <c r="Q14" s="11"/>
      <c r="R14" s="11"/>
      <c r="S14" s="11"/>
      <c r="T14" s="11">
        <f t="shared" si="7"/>
        <v>0</v>
      </c>
      <c r="U14" s="11">
        <f t="shared" si="8"/>
        <v>0</v>
      </c>
      <c r="V14" s="11"/>
      <c r="W14" s="11"/>
      <c r="X14" s="11">
        <f t="shared" si="9"/>
        <v>0</v>
      </c>
      <c r="Y14" s="11"/>
      <c r="Z14" s="11"/>
      <c r="AA14" s="11"/>
    </row>
    <row r="15" spans="1:27" s="8" customFormat="1" ht="24.75" customHeight="1">
      <c r="A15" s="11"/>
      <c r="B15" s="11"/>
      <c r="C15" s="11">
        <f t="shared" si="0"/>
        <v>0</v>
      </c>
      <c r="D15" s="11">
        <f t="shared" si="1"/>
        <v>0</v>
      </c>
      <c r="E15" s="11">
        <f t="shared" si="2"/>
        <v>0</v>
      </c>
      <c r="F15" s="11"/>
      <c r="G15" s="11"/>
      <c r="H15" s="11">
        <f t="shared" si="3"/>
        <v>0</v>
      </c>
      <c r="I15" s="11"/>
      <c r="J15" s="11"/>
      <c r="K15" s="11"/>
      <c r="L15" s="11">
        <f t="shared" si="4"/>
        <v>0</v>
      </c>
      <c r="M15" s="11">
        <f t="shared" si="5"/>
        <v>0</v>
      </c>
      <c r="N15" s="11"/>
      <c r="O15" s="11"/>
      <c r="P15" s="11">
        <f t="shared" si="6"/>
        <v>0</v>
      </c>
      <c r="Q15" s="11"/>
      <c r="R15" s="11"/>
      <c r="S15" s="11"/>
      <c r="T15" s="11">
        <f t="shared" si="7"/>
        <v>0</v>
      </c>
      <c r="U15" s="11">
        <f t="shared" si="8"/>
        <v>0</v>
      </c>
      <c r="V15" s="11"/>
      <c r="W15" s="11"/>
      <c r="X15" s="11">
        <f t="shared" si="9"/>
        <v>0</v>
      </c>
      <c r="Y15" s="11"/>
      <c r="Z15" s="11"/>
      <c r="AA15" s="11"/>
    </row>
    <row r="16" spans="1:27" s="8" customFormat="1" ht="24.75" customHeight="1">
      <c r="A16" s="11"/>
      <c r="B16" s="11"/>
      <c r="C16" s="11">
        <f t="shared" si="0"/>
        <v>0</v>
      </c>
      <c r="D16" s="11">
        <f t="shared" si="1"/>
        <v>0</v>
      </c>
      <c r="E16" s="11">
        <f t="shared" si="2"/>
        <v>0</v>
      </c>
      <c r="F16" s="11"/>
      <c r="G16" s="11"/>
      <c r="H16" s="11">
        <f t="shared" si="3"/>
        <v>0</v>
      </c>
      <c r="I16" s="11"/>
      <c r="J16" s="11"/>
      <c r="K16" s="11"/>
      <c r="L16" s="11">
        <f t="shared" si="4"/>
        <v>0</v>
      </c>
      <c r="M16" s="11">
        <f t="shared" si="5"/>
        <v>0</v>
      </c>
      <c r="N16" s="11"/>
      <c r="O16" s="11"/>
      <c r="P16" s="11">
        <f t="shared" si="6"/>
        <v>0</v>
      </c>
      <c r="Q16" s="11"/>
      <c r="R16" s="11"/>
      <c r="S16" s="11"/>
      <c r="T16" s="11">
        <f t="shared" si="7"/>
        <v>0</v>
      </c>
      <c r="U16" s="11">
        <f t="shared" si="8"/>
        <v>0</v>
      </c>
      <c r="V16" s="11"/>
      <c r="W16" s="11"/>
      <c r="X16" s="11">
        <f t="shared" si="9"/>
        <v>0</v>
      </c>
      <c r="Y16" s="11"/>
      <c r="Z16" s="11"/>
      <c r="AA16" s="11"/>
    </row>
    <row r="17" ht="15" customHeight="1">
      <c r="A17" s="12" t="s">
        <v>247</v>
      </c>
    </row>
  </sheetData>
  <sheetProtection/>
  <mergeCells count="21">
    <mergeCell ref="T5:T6"/>
    <mergeCell ref="AA5:AA6"/>
    <mergeCell ref="A5:A6"/>
    <mergeCell ref="B5:B6"/>
    <mergeCell ref="C4:C6"/>
    <mergeCell ref="D5:D6"/>
    <mergeCell ref="T4:AA4"/>
    <mergeCell ref="P5:R5"/>
    <mergeCell ref="U5:W5"/>
    <mergeCell ref="X5:Z5"/>
    <mergeCell ref="S5:S6"/>
    <mergeCell ref="K5:K6"/>
    <mergeCell ref="L5:L6"/>
    <mergeCell ref="E5:G5"/>
    <mergeCell ref="H5:J5"/>
    <mergeCell ref="M5:O5"/>
    <mergeCell ref="A2:AA2"/>
    <mergeCell ref="W3:Z3"/>
    <mergeCell ref="A4:B4"/>
    <mergeCell ref="D4:K4"/>
    <mergeCell ref="L4:S4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3">
      <selection activeCell="C16" sqref="C16"/>
    </sheetView>
  </sheetViews>
  <sheetFormatPr defaultColWidth="9.00390625" defaultRowHeight="14.25"/>
  <cols>
    <col min="1" max="1" width="33.75390625" style="8" customWidth="1"/>
    <col min="2" max="2" width="17.375" style="66" customWidth="1"/>
    <col min="3" max="3" width="28.50390625" style="8" customWidth="1"/>
    <col min="4" max="4" width="14.375" style="66" customWidth="1"/>
    <col min="5" max="5" width="13.375" style="66" customWidth="1"/>
    <col min="6" max="6" width="18.875" style="66" customWidth="1"/>
    <col min="7" max="16384" width="9.00390625" style="8" customWidth="1"/>
  </cols>
  <sheetData>
    <row r="1" ht="21" customHeight="1">
      <c r="A1" s="8" t="s">
        <v>1</v>
      </c>
    </row>
    <row r="2" spans="1:6" s="16" customFormat="1" ht="28.5" customHeight="1">
      <c r="A2" s="126" t="s">
        <v>2</v>
      </c>
      <c r="B2" s="126"/>
      <c r="C2" s="126"/>
      <c r="D2" s="126"/>
      <c r="E2" s="126"/>
      <c r="F2" s="126"/>
    </row>
    <row r="3" spans="2:6" s="17" customFormat="1" ht="17.25" customHeight="1">
      <c r="B3" s="75"/>
      <c r="C3" s="74"/>
      <c r="D3" s="75"/>
      <c r="E3" s="75"/>
      <c r="F3" s="75" t="s">
        <v>3</v>
      </c>
    </row>
    <row r="4" spans="1:6" ht="17.25" customHeight="1">
      <c r="A4" s="127" t="s">
        <v>4</v>
      </c>
      <c r="B4" s="127"/>
      <c r="C4" s="127" t="s">
        <v>5</v>
      </c>
      <c r="D4" s="127"/>
      <c r="E4" s="127"/>
      <c r="F4" s="127"/>
    </row>
    <row r="5" spans="1:6" s="17" customFormat="1" ht="24.75" customHeight="1">
      <c r="A5" s="128" t="s">
        <v>6</v>
      </c>
      <c r="B5" s="129" t="s">
        <v>7</v>
      </c>
      <c r="C5" s="128" t="s">
        <v>8</v>
      </c>
      <c r="D5" s="128" t="s">
        <v>7</v>
      </c>
      <c r="E5" s="128"/>
      <c r="F5" s="128"/>
    </row>
    <row r="6" spans="1:6" s="17" customFormat="1" ht="27.75" customHeight="1">
      <c r="A6" s="128"/>
      <c r="B6" s="130"/>
      <c r="C6" s="128"/>
      <c r="D6" s="91" t="s">
        <v>9</v>
      </c>
      <c r="E6" s="91" t="s">
        <v>10</v>
      </c>
      <c r="F6" s="91" t="s">
        <v>11</v>
      </c>
    </row>
    <row r="7" spans="1:6" s="17" customFormat="1" ht="24.75" customHeight="1">
      <c r="A7" s="76" t="s">
        <v>12</v>
      </c>
      <c r="B7" s="97">
        <v>1594.85</v>
      </c>
      <c r="C7" s="76" t="s">
        <v>13</v>
      </c>
      <c r="D7" s="98">
        <f>SUM(D8:D28)</f>
        <v>1594.85</v>
      </c>
      <c r="E7" s="98">
        <f>SUM(E8:E28)</f>
        <v>1594.85</v>
      </c>
      <c r="F7" s="98">
        <f>SUM(F8:F28)</f>
        <v>0</v>
      </c>
    </row>
    <row r="8" spans="1:6" s="17" customFormat="1" ht="24.75" customHeight="1">
      <c r="A8" s="78" t="s">
        <v>14</v>
      </c>
      <c r="B8" s="95">
        <f>15948491.3/10000</f>
        <v>1594.84913</v>
      </c>
      <c r="C8" s="78" t="s">
        <v>15</v>
      </c>
      <c r="D8" s="52">
        <v>753.64</v>
      </c>
      <c r="E8" s="52">
        <v>753.64</v>
      </c>
      <c r="F8" s="77">
        <f aca="true" t="shared" si="0" ref="F8:F28">SUM(F9:F29)</f>
        <v>0</v>
      </c>
    </row>
    <row r="9" spans="1:6" s="17" customFormat="1" ht="24.75" customHeight="1">
      <c r="A9" s="78" t="s">
        <v>16</v>
      </c>
      <c r="B9" s="79">
        <v>0</v>
      </c>
      <c r="C9" s="78" t="s">
        <v>17</v>
      </c>
      <c r="D9" s="79">
        <f aca="true" t="shared" si="1" ref="D9:D28">E9+F9</f>
        <v>0</v>
      </c>
      <c r="E9" s="79">
        <f>F9+G9</f>
        <v>0</v>
      </c>
      <c r="F9" s="77">
        <f t="shared" si="0"/>
        <v>0</v>
      </c>
    </row>
    <row r="10" spans="1:6" s="17" customFormat="1" ht="24.75" customHeight="1">
      <c r="A10" s="78"/>
      <c r="B10" s="91"/>
      <c r="C10" s="78" t="s">
        <v>18</v>
      </c>
      <c r="D10" s="79">
        <f t="shared" si="1"/>
        <v>0</v>
      </c>
      <c r="E10" s="79">
        <f>F10+G10</f>
        <v>0</v>
      </c>
      <c r="F10" s="77">
        <f t="shared" si="0"/>
        <v>0</v>
      </c>
    </row>
    <row r="11" spans="1:6" s="17" customFormat="1" ht="24.75" customHeight="1">
      <c r="A11" s="78"/>
      <c r="B11" s="91"/>
      <c r="C11" s="78" t="s">
        <v>19</v>
      </c>
      <c r="D11" s="52">
        <v>0</v>
      </c>
      <c r="E11" s="52">
        <v>0</v>
      </c>
      <c r="F11" s="77">
        <f t="shared" si="0"/>
        <v>0</v>
      </c>
    </row>
    <row r="12" spans="1:6" s="17" customFormat="1" ht="24.75" customHeight="1">
      <c r="A12" s="78"/>
      <c r="B12" s="91"/>
      <c r="C12" s="78" t="s">
        <v>20</v>
      </c>
      <c r="D12" s="79">
        <f t="shared" si="1"/>
        <v>0</v>
      </c>
      <c r="E12" s="79">
        <f>F12+G12</f>
        <v>0</v>
      </c>
      <c r="F12" s="77">
        <f t="shared" si="0"/>
        <v>0</v>
      </c>
    </row>
    <row r="13" spans="1:6" s="17" customFormat="1" ht="24.75" customHeight="1">
      <c r="A13" s="78"/>
      <c r="B13" s="91"/>
      <c r="C13" s="78" t="s">
        <v>21</v>
      </c>
      <c r="D13" s="79">
        <v>0</v>
      </c>
      <c r="E13" s="79">
        <v>0</v>
      </c>
      <c r="F13" s="77">
        <f t="shared" si="0"/>
        <v>0</v>
      </c>
    </row>
    <row r="14" spans="1:6" s="17" customFormat="1" ht="24.75" customHeight="1">
      <c r="A14" s="78"/>
      <c r="B14" s="91"/>
      <c r="C14" s="78" t="s">
        <v>22</v>
      </c>
      <c r="D14" s="52">
        <v>0</v>
      </c>
      <c r="E14" s="52">
        <v>0</v>
      </c>
      <c r="F14" s="77">
        <f t="shared" si="0"/>
        <v>0</v>
      </c>
    </row>
    <row r="15" spans="1:6" s="17" customFormat="1" ht="24.75" customHeight="1">
      <c r="A15" s="78"/>
      <c r="B15" s="91"/>
      <c r="C15" s="78" t="s">
        <v>23</v>
      </c>
      <c r="D15" s="52">
        <v>117.75</v>
      </c>
      <c r="E15" s="52">
        <v>117.75</v>
      </c>
      <c r="F15" s="77">
        <f t="shared" si="0"/>
        <v>0</v>
      </c>
    </row>
    <row r="16" spans="1:6" s="17" customFormat="1" ht="24.75" customHeight="1">
      <c r="A16" s="78"/>
      <c r="B16" s="91"/>
      <c r="C16" s="78" t="s">
        <v>349</v>
      </c>
      <c r="D16" s="52">
        <v>43.76</v>
      </c>
      <c r="E16" s="52">
        <v>43.76</v>
      </c>
      <c r="F16" s="77">
        <f t="shared" si="0"/>
        <v>0</v>
      </c>
    </row>
    <row r="17" spans="1:6" s="17" customFormat="1" ht="24.75" customHeight="1">
      <c r="A17" s="78"/>
      <c r="B17" s="91"/>
      <c r="C17" s="78" t="s">
        <v>24</v>
      </c>
      <c r="D17" s="79">
        <f t="shared" si="1"/>
        <v>0</v>
      </c>
      <c r="E17" s="79">
        <f aca="true" t="shared" si="2" ref="E17:E24">F17+G17</f>
        <v>0</v>
      </c>
      <c r="F17" s="77">
        <f t="shared" si="0"/>
        <v>0</v>
      </c>
    </row>
    <row r="18" spans="1:6" s="17" customFormat="1" ht="24.75" customHeight="1">
      <c r="A18" s="78"/>
      <c r="B18" s="91"/>
      <c r="C18" s="78" t="s">
        <v>25</v>
      </c>
      <c r="D18" s="52">
        <v>0</v>
      </c>
      <c r="E18" s="52">
        <v>0</v>
      </c>
      <c r="F18" s="77">
        <f t="shared" si="0"/>
        <v>0</v>
      </c>
    </row>
    <row r="19" spans="1:6" s="17" customFormat="1" ht="24.75" customHeight="1">
      <c r="A19" s="78"/>
      <c r="B19" s="91"/>
      <c r="C19" s="78" t="s">
        <v>26</v>
      </c>
      <c r="D19" s="52">
        <v>622.14</v>
      </c>
      <c r="E19" s="52">
        <v>622.14</v>
      </c>
      <c r="F19" s="77">
        <f t="shared" si="0"/>
        <v>0</v>
      </c>
    </row>
    <row r="20" spans="1:6" s="17" customFormat="1" ht="24.75" customHeight="1">
      <c r="A20" s="78"/>
      <c r="B20" s="91"/>
      <c r="C20" s="78" t="s">
        <v>27</v>
      </c>
      <c r="D20" s="79">
        <f t="shared" si="1"/>
        <v>0</v>
      </c>
      <c r="E20" s="79">
        <f t="shared" si="2"/>
        <v>0</v>
      </c>
      <c r="F20" s="77">
        <f t="shared" si="0"/>
        <v>0</v>
      </c>
    </row>
    <row r="21" spans="1:6" s="17" customFormat="1" ht="24.75" customHeight="1">
      <c r="A21" s="78"/>
      <c r="B21" s="91"/>
      <c r="C21" s="78" t="s">
        <v>28</v>
      </c>
      <c r="D21" s="79">
        <f t="shared" si="1"/>
        <v>0</v>
      </c>
      <c r="E21" s="79">
        <f t="shared" si="2"/>
        <v>0</v>
      </c>
      <c r="F21" s="77">
        <f t="shared" si="0"/>
        <v>0</v>
      </c>
    </row>
    <row r="22" spans="1:6" s="17" customFormat="1" ht="24.75" customHeight="1">
      <c r="A22" s="78"/>
      <c r="B22" s="91"/>
      <c r="C22" s="78" t="s">
        <v>29</v>
      </c>
      <c r="D22" s="79">
        <f t="shared" si="1"/>
        <v>0</v>
      </c>
      <c r="E22" s="79">
        <f t="shared" si="2"/>
        <v>0</v>
      </c>
      <c r="F22" s="77">
        <f t="shared" si="0"/>
        <v>0</v>
      </c>
    </row>
    <row r="23" spans="1:6" s="17" customFormat="1" ht="24.75" customHeight="1">
      <c r="A23" s="78"/>
      <c r="B23" s="91"/>
      <c r="C23" s="78" t="s">
        <v>30</v>
      </c>
      <c r="D23" s="79">
        <f t="shared" si="1"/>
        <v>0</v>
      </c>
      <c r="E23" s="79">
        <f t="shared" si="2"/>
        <v>0</v>
      </c>
      <c r="F23" s="77">
        <f t="shared" si="0"/>
        <v>0</v>
      </c>
    </row>
    <row r="24" spans="1:6" s="17" customFormat="1" ht="24.75" customHeight="1">
      <c r="A24" s="78"/>
      <c r="B24" s="91"/>
      <c r="C24" s="78" t="s">
        <v>31</v>
      </c>
      <c r="D24" s="79">
        <f t="shared" si="1"/>
        <v>0</v>
      </c>
      <c r="E24" s="79">
        <f t="shared" si="2"/>
        <v>0</v>
      </c>
      <c r="F24" s="77">
        <f t="shared" si="0"/>
        <v>0</v>
      </c>
    </row>
    <row r="25" spans="1:6" s="17" customFormat="1" ht="24.75" customHeight="1">
      <c r="A25" s="78"/>
      <c r="B25" s="91"/>
      <c r="C25" s="78" t="s">
        <v>32</v>
      </c>
      <c r="D25" s="52">
        <v>57.56</v>
      </c>
      <c r="E25" s="52">
        <v>57.56</v>
      </c>
      <c r="F25" s="77">
        <f t="shared" si="0"/>
        <v>0</v>
      </c>
    </row>
    <row r="26" spans="1:6" s="17" customFormat="1" ht="24.75" customHeight="1">
      <c r="A26" s="78"/>
      <c r="B26" s="91"/>
      <c r="C26" s="78" t="s">
        <v>33</v>
      </c>
      <c r="D26" s="79">
        <f t="shared" si="1"/>
        <v>0</v>
      </c>
      <c r="E26" s="79">
        <f>F26+G26</f>
        <v>0</v>
      </c>
      <c r="F26" s="77">
        <f t="shared" si="0"/>
        <v>0</v>
      </c>
    </row>
    <row r="27" spans="1:6" s="17" customFormat="1" ht="24.75" customHeight="1">
      <c r="A27" s="78"/>
      <c r="B27" s="91"/>
      <c r="C27" s="80" t="s">
        <v>34</v>
      </c>
      <c r="D27" s="79">
        <f t="shared" si="1"/>
        <v>0</v>
      </c>
      <c r="E27" s="79">
        <f>F27+G27</f>
        <v>0</v>
      </c>
      <c r="F27" s="77">
        <f t="shared" si="0"/>
        <v>0</v>
      </c>
    </row>
    <row r="28" spans="1:6" s="17" customFormat="1" ht="24.75" customHeight="1">
      <c r="A28" s="78"/>
      <c r="B28" s="91"/>
      <c r="C28" s="78" t="s">
        <v>35</v>
      </c>
      <c r="D28" s="79">
        <f t="shared" si="1"/>
        <v>0</v>
      </c>
      <c r="E28" s="79">
        <f>F28+G28</f>
        <v>0</v>
      </c>
      <c r="F28" s="77">
        <f t="shared" si="0"/>
        <v>0</v>
      </c>
    </row>
    <row r="29" spans="1:6" s="17" customFormat="1" ht="24.75" customHeight="1">
      <c r="A29" s="78"/>
      <c r="B29" s="91"/>
      <c r="C29" s="78"/>
      <c r="D29" s="79"/>
      <c r="E29" s="79"/>
      <c r="F29" s="79"/>
    </row>
    <row r="30" spans="1:6" s="17" customFormat="1" ht="24.75" customHeight="1">
      <c r="A30" s="78"/>
      <c r="B30" s="91"/>
      <c r="C30" s="78"/>
      <c r="D30" s="79"/>
      <c r="E30" s="79"/>
      <c r="F30" s="79"/>
    </row>
    <row r="31" spans="1:6" s="17" customFormat="1" ht="24.75" customHeight="1">
      <c r="A31" s="81" t="s">
        <v>36</v>
      </c>
      <c r="B31" s="99">
        <v>0</v>
      </c>
      <c r="C31" s="81" t="s">
        <v>37</v>
      </c>
      <c r="D31" s="99">
        <f>SUM(D32:D33)</f>
        <v>0</v>
      </c>
      <c r="E31" s="99">
        <f>SUM(E32:E33)</f>
        <v>0</v>
      </c>
      <c r="F31" s="99">
        <f>SUM(F32:F33)</f>
        <v>0</v>
      </c>
    </row>
    <row r="32" spans="1:6" s="17" customFormat="1" ht="24.75" customHeight="1">
      <c r="A32" s="78" t="s">
        <v>14</v>
      </c>
      <c r="B32" s="79">
        <v>0</v>
      </c>
      <c r="C32" s="78" t="s">
        <v>14</v>
      </c>
      <c r="D32" s="79">
        <f>E32+F32</f>
        <v>0</v>
      </c>
      <c r="E32" s="79">
        <f>F32+G32</f>
        <v>0</v>
      </c>
      <c r="F32" s="79">
        <f>SUM(F33:F34)</f>
        <v>0</v>
      </c>
    </row>
    <row r="33" spans="1:6" s="17" customFormat="1" ht="24.75" customHeight="1">
      <c r="A33" s="78" t="s">
        <v>16</v>
      </c>
      <c r="B33" s="79">
        <v>0</v>
      </c>
      <c r="C33" s="82" t="s">
        <v>16</v>
      </c>
      <c r="D33" s="83">
        <f>E33+F33</f>
        <v>0</v>
      </c>
      <c r="E33" s="83">
        <f>F33+G33</f>
        <v>0</v>
      </c>
      <c r="F33" s="79">
        <f>SUM(F34:F35)</f>
        <v>0</v>
      </c>
    </row>
    <row r="34" spans="1:6" s="17" customFormat="1" ht="24.75" customHeight="1">
      <c r="A34" s="84" t="s">
        <v>38</v>
      </c>
      <c r="B34" s="96">
        <f>B7+B31</f>
        <v>1594.85</v>
      </c>
      <c r="C34" s="85" t="s">
        <v>39</v>
      </c>
      <c r="D34" s="86">
        <f>D7+D31</f>
        <v>1594.85</v>
      </c>
      <c r="E34" s="86">
        <f>E7+E31</f>
        <v>1594.85</v>
      </c>
      <c r="F34" s="86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C1">
      <selection activeCell="F8" sqref="F8"/>
    </sheetView>
  </sheetViews>
  <sheetFormatPr defaultColWidth="9.00390625" defaultRowHeight="14.25"/>
  <cols>
    <col min="1" max="1" width="9.625" style="64" customWidth="1"/>
    <col min="2" max="2" width="31.125" style="64" customWidth="1"/>
    <col min="3" max="3" width="9.25390625" style="65" customWidth="1"/>
    <col min="4" max="4" width="10.375" style="65" customWidth="1"/>
    <col min="5" max="5" width="13.875" style="65" customWidth="1"/>
    <col min="6" max="6" width="15.50390625" style="65" customWidth="1"/>
    <col min="7" max="7" width="9.25390625" style="66" customWidth="1"/>
    <col min="8" max="8" width="10.50390625" style="66" customWidth="1"/>
    <col min="9" max="9" width="8.875" style="66" customWidth="1"/>
    <col min="10" max="10" width="8.125" style="66" customWidth="1"/>
    <col min="11" max="11" width="14.125" style="66" customWidth="1"/>
    <col min="12" max="12" width="10.00390625" style="66" customWidth="1"/>
    <col min="13" max="13" width="11.00390625" style="66" customWidth="1"/>
    <col min="14" max="14" width="12.25390625" style="66" customWidth="1"/>
    <col min="15" max="16384" width="9.00390625" style="8" customWidth="1"/>
  </cols>
  <sheetData>
    <row r="1" ht="29.25" customHeight="1">
      <c r="A1" s="64" t="s">
        <v>40</v>
      </c>
    </row>
    <row r="2" spans="1:14" s="16" customFormat="1" ht="31.5" customHeight="1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s="63" customFormat="1" ht="31.5" customHeight="1">
      <c r="A3" s="67"/>
      <c r="B3" s="67"/>
      <c r="C3" s="68"/>
      <c r="D3" s="69"/>
      <c r="E3" s="68"/>
      <c r="F3" s="68"/>
      <c r="G3" s="70"/>
      <c r="H3" s="70"/>
      <c r="I3" s="70"/>
      <c r="J3" s="70"/>
      <c r="K3" s="70"/>
      <c r="L3" s="70"/>
      <c r="M3" s="70"/>
      <c r="N3" s="70" t="s">
        <v>3</v>
      </c>
    </row>
    <row r="4" spans="1:14" s="17" customFormat="1" ht="30" customHeight="1">
      <c r="A4" s="131" t="s">
        <v>42</v>
      </c>
      <c r="B4" s="131"/>
      <c r="C4" s="134" t="s">
        <v>43</v>
      </c>
      <c r="D4" s="132" t="s">
        <v>44</v>
      </c>
      <c r="E4" s="133"/>
      <c r="F4" s="133"/>
      <c r="G4" s="133"/>
      <c r="H4" s="133"/>
      <c r="I4" s="132" t="s">
        <v>45</v>
      </c>
      <c r="J4" s="133"/>
      <c r="K4" s="133"/>
      <c r="L4" s="133"/>
      <c r="M4" s="133"/>
      <c r="N4" s="135" t="s">
        <v>46</v>
      </c>
    </row>
    <row r="5" spans="1:14" s="17" customFormat="1" ht="45">
      <c r="A5" s="13" t="s">
        <v>47</v>
      </c>
      <c r="B5" s="13" t="s">
        <v>48</v>
      </c>
      <c r="C5" s="134"/>
      <c r="D5" s="71" t="s">
        <v>9</v>
      </c>
      <c r="E5" s="71" t="s">
        <v>49</v>
      </c>
      <c r="F5" s="71" t="s">
        <v>50</v>
      </c>
      <c r="G5" s="72" t="s">
        <v>51</v>
      </c>
      <c r="H5" s="73" t="s">
        <v>52</v>
      </c>
      <c r="I5" s="73" t="s">
        <v>9</v>
      </c>
      <c r="J5" s="73" t="s">
        <v>49</v>
      </c>
      <c r="K5" s="73" t="s">
        <v>50</v>
      </c>
      <c r="L5" s="73" t="s">
        <v>51</v>
      </c>
      <c r="M5" s="73" t="s">
        <v>52</v>
      </c>
      <c r="N5" s="136"/>
    </row>
    <row r="6" spans="1:14" s="17" customFormat="1" ht="24.75" customHeight="1">
      <c r="A6" s="14" t="s">
        <v>53</v>
      </c>
      <c r="B6" s="14" t="s">
        <v>54</v>
      </c>
      <c r="C6" s="100">
        <f>D6</f>
        <v>9.6</v>
      </c>
      <c r="D6" s="100">
        <f>E6+F6</f>
        <v>9.6</v>
      </c>
      <c r="E6" s="101">
        <f>96000/10000</f>
        <v>9.6</v>
      </c>
      <c r="F6" s="101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</row>
    <row r="7" spans="1:14" s="17" customFormat="1" ht="24.75" customHeight="1">
      <c r="A7" s="14" t="s">
        <v>55</v>
      </c>
      <c r="B7" s="14" t="s">
        <v>56</v>
      </c>
      <c r="C7" s="100">
        <f aca="true" t="shared" si="0" ref="C7:C25">D7</f>
        <v>480.93485</v>
      </c>
      <c r="D7" s="100">
        <f aca="true" t="shared" si="1" ref="D7:D25">E7+F7</f>
        <v>480.93485</v>
      </c>
      <c r="E7" s="101">
        <f>4809348.5/10000</f>
        <v>480.93485</v>
      </c>
      <c r="F7" s="101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</row>
    <row r="8" spans="1:14" s="17" customFormat="1" ht="24.75" customHeight="1">
      <c r="A8" s="14" t="s">
        <v>57</v>
      </c>
      <c r="B8" s="14" t="s">
        <v>58</v>
      </c>
      <c r="C8" s="100">
        <f t="shared" si="0"/>
        <v>259.10198</v>
      </c>
      <c r="D8" s="100">
        <f t="shared" si="1"/>
        <v>259.10198</v>
      </c>
      <c r="E8" s="101">
        <f>1091019.8/10000</f>
        <v>109.10198000000001</v>
      </c>
      <c r="F8" s="101">
        <f>1500000/10000</f>
        <v>150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</row>
    <row r="9" spans="1:14" s="17" customFormat="1" ht="24.75" customHeight="1">
      <c r="A9" s="14" t="s">
        <v>59</v>
      </c>
      <c r="B9" s="14" t="s">
        <v>56</v>
      </c>
      <c r="C9" s="100">
        <f t="shared" si="0"/>
        <v>4</v>
      </c>
      <c r="D9" s="100">
        <f t="shared" si="1"/>
        <v>4</v>
      </c>
      <c r="E9" s="101">
        <f>40000/10000</f>
        <v>4</v>
      </c>
      <c r="F9" s="101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</row>
    <row r="10" spans="1:14" s="17" customFormat="1" ht="24.75" customHeight="1">
      <c r="A10" s="14" t="s">
        <v>60</v>
      </c>
      <c r="B10" s="14" t="s">
        <v>61</v>
      </c>
      <c r="C10" s="100">
        <f t="shared" si="0"/>
        <v>11.726</v>
      </c>
      <c r="D10" s="100">
        <f t="shared" si="1"/>
        <v>11.726</v>
      </c>
      <c r="E10" s="101">
        <f>117260/10000</f>
        <v>11.726</v>
      </c>
      <c r="F10" s="101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</row>
    <row r="11" spans="1:14" s="17" customFormat="1" ht="24.75" customHeight="1">
      <c r="A11" s="14" t="s">
        <v>62</v>
      </c>
      <c r="B11" s="14" t="s">
        <v>63</v>
      </c>
      <c r="C11" s="100">
        <f t="shared" si="0"/>
        <v>10.71</v>
      </c>
      <c r="D11" s="100">
        <f t="shared" si="1"/>
        <v>10.71</v>
      </c>
      <c r="E11" s="101">
        <f>107100/10000</f>
        <v>10.71</v>
      </c>
      <c r="F11" s="101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</row>
    <row r="12" spans="1:14" s="17" customFormat="1" ht="24.75" customHeight="1">
      <c r="A12" s="14" t="s">
        <v>64</v>
      </c>
      <c r="B12" s="14" t="s">
        <v>65</v>
      </c>
      <c r="C12" s="100">
        <f t="shared" si="0"/>
        <v>50.2559</v>
      </c>
      <c r="D12" s="100">
        <f t="shared" si="1"/>
        <v>50.2559</v>
      </c>
      <c r="E12" s="101">
        <f>502559/10000</f>
        <v>50.2559</v>
      </c>
      <c r="F12" s="101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</row>
    <row r="13" spans="1:14" s="17" customFormat="1" ht="24.75" customHeight="1">
      <c r="A13" s="14" t="s">
        <v>66</v>
      </c>
      <c r="B13" s="14" t="s">
        <v>67</v>
      </c>
      <c r="C13" s="100">
        <f t="shared" si="0"/>
        <v>20.1024</v>
      </c>
      <c r="D13" s="100">
        <f t="shared" si="1"/>
        <v>20.1024</v>
      </c>
      <c r="E13" s="101">
        <f>201024/10000</f>
        <v>20.1024</v>
      </c>
      <c r="F13" s="101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</row>
    <row r="14" spans="1:14" s="17" customFormat="1" ht="24.75" customHeight="1">
      <c r="A14" s="14" t="s">
        <v>68</v>
      </c>
      <c r="B14" s="14" t="s">
        <v>69</v>
      </c>
      <c r="C14" s="100">
        <f t="shared" si="0"/>
        <v>24.96</v>
      </c>
      <c r="D14" s="100">
        <f t="shared" si="1"/>
        <v>24.96</v>
      </c>
      <c r="E14" s="101">
        <f>249600/10000</f>
        <v>24.96</v>
      </c>
      <c r="F14" s="101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</row>
    <row r="15" spans="1:14" s="17" customFormat="1" ht="24.75" customHeight="1">
      <c r="A15" s="14" t="s">
        <v>70</v>
      </c>
      <c r="B15" s="14" t="s">
        <v>71</v>
      </c>
      <c r="C15" s="100">
        <f t="shared" si="0"/>
        <v>6.863</v>
      </c>
      <c r="D15" s="100">
        <f t="shared" si="1"/>
        <v>6.863</v>
      </c>
      <c r="E15" s="101">
        <f>58630/10000</f>
        <v>5.863</v>
      </c>
      <c r="F15" s="101">
        <f>10000/10000</f>
        <v>1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</row>
    <row r="16" spans="1:14" s="17" customFormat="1" ht="24.75" customHeight="1">
      <c r="A16" s="14" t="s">
        <v>72</v>
      </c>
      <c r="B16" s="14" t="s">
        <v>73</v>
      </c>
      <c r="C16" s="100">
        <f t="shared" si="0"/>
        <v>20.1024</v>
      </c>
      <c r="D16" s="100">
        <f t="shared" si="1"/>
        <v>20.1024</v>
      </c>
      <c r="E16" s="101">
        <f>201024/10000</f>
        <v>20.1024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</row>
    <row r="17" spans="1:14" s="17" customFormat="1" ht="24.75" customHeight="1">
      <c r="A17" s="14" t="s">
        <v>74</v>
      </c>
      <c r="B17" s="14" t="s">
        <v>75</v>
      </c>
      <c r="C17" s="100">
        <f t="shared" si="0"/>
        <v>16.7957</v>
      </c>
      <c r="D17" s="100">
        <f t="shared" si="1"/>
        <v>16.7957</v>
      </c>
      <c r="E17" s="101">
        <f>167957/10000</f>
        <v>16.7957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</row>
    <row r="18" spans="1:14" s="17" customFormat="1" ht="24.75" customHeight="1">
      <c r="A18" s="14" t="s">
        <v>76</v>
      </c>
      <c r="B18" s="14" t="s">
        <v>77</v>
      </c>
      <c r="C18" s="100">
        <f t="shared" si="0"/>
        <v>25</v>
      </c>
      <c r="D18" s="100">
        <f t="shared" si="1"/>
        <v>25</v>
      </c>
      <c r="E18" s="101">
        <f>100000/10000</f>
        <v>10</v>
      </c>
      <c r="F18" s="101">
        <f>150000/10000</f>
        <v>15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</row>
    <row r="19" spans="1:14" s="17" customFormat="1" ht="24.75" customHeight="1">
      <c r="A19" s="14" t="s">
        <v>78</v>
      </c>
      <c r="B19" s="14" t="s">
        <v>79</v>
      </c>
      <c r="C19" s="100">
        <f t="shared" si="0"/>
        <v>101</v>
      </c>
      <c r="D19" s="100">
        <f t="shared" si="1"/>
        <v>101</v>
      </c>
      <c r="E19" s="101">
        <f>1010000/10000</f>
        <v>101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</row>
    <row r="20" spans="1:14" s="17" customFormat="1" ht="24.75" customHeight="1">
      <c r="A20" s="14" t="s">
        <v>80</v>
      </c>
      <c r="B20" s="14" t="s">
        <v>81</v>
      </c>
      <c r="C20" s="100">
        <f t="shared" si="0"/>
        <v>50</v>
      </c>
      <c r="D20" s="100">
        <f t="shared" si="1"/>
        <v>50</v>
      </c>
      <c r="E20" s="101">
        <v>0</v>
      </c>
      <c r="F20" s="101">
        <f>500000/10000</f>
        <v>50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</row>
    <row r="21" spans="1:14" s="17" customFormat="1" ht="24.75" customHeight="1">
      <c r="A21" s="14" t="s">
        <v>82</v>
      </c>
      <c r="B21" s="14" t="s">
        <v>83</v>
      </c>
      <c r="C21" s="100">
        <f t="shared" si="0"/>
        <v>100</v>
      </c>
      <c r="D21" s="100">
        <f t="shared" si="1"/>
        <v>100</v>
      </c>
      <c r="E21" s="101">
        <v>0</v>
      </c>
      <c r="F21" s="101">
        <f>1000000/10000</f>
        <v>100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</row>
    <row r="22" spans="1:14" s="17" customFormat="1" ht="24.75" customHeight="1">
      <c r="A22" s="14" t="s">
        <v>84</v>
      </c>
      <c r="B22" s="14" t="s">
        <v>85</v>
      </c>
      <c r="C22" s="100">
        <f t="shared" si="0"/>
        <v>334.4121</v>
      </c>
      <c r="D22" s="100">
        <f t="shared" si="1"/>
        <v>334.4121</v>
      </c>
      <c r="E22" s="101">
        <f>3344121/10000</f>
        <v>334.4121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</row>
    <row r="23" spans="1:14" s="17" customFormat="1" ht="24.75" customHeight="1">
      <c r="A23" s="14" t="s">
        <v>86</v>
      </c>
      <c r="B23" s="14" t="s">
        <v>87</v>
      </c>
      <c r="C23" s="100">
        <f t="shared" si="0"/>
        <v>11.726</v>
      </c>
      <c r="D23" s="100">
        <f t="shared" si="1"/>
        <v>11.726</v>
      </c>
      <c r="E23" s="101">
        <f>117260/10000</f>
        <v>11.726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</row>
    <row r="24" spans="1:14" s="17" customFormat="1" ht="24.75" customHeight="1">
      <c r="A24" s="14" t="s">
        <v>88</v>
      </c>
      <c r="B24" s="14" t="s">
        <v>89</v>
      </c>
      <c r="C24" s="100">
        <f t="shared" si="0"/>
        <v>35.5159</v>
      </c>
      <c r="D24" s="100">
        <f t="shared" si="1"/>
        <v>35.5159</v>
      </c>
      <c r="E24" s="101">
        <f>355159/10000</f>
        <v>35.5159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</row>
    <row r="25" spans="1:14" s="17" customFormat="1" ht="24.75" customHeight="1">
      <c r="A25" s="15" t="s">
        <v>90</v>
      </c>
      <c r="B25" s="15" t="s">
        <v>91</v>
      </c>
      <c r="C25" s="100">
        <f t="shared" si="0"/>
        <v>22.0429</v>
      </c>
      <c r="D25" s="100">
        <f t="shared" si="1"/>
        <v>22.0429</v>
      </c>
      <c r="E25" s="102">
        <f>220429/10000</f>
        <v>22.0429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</row>
    <row r="26" ht="14.25">
      <c r="G26" s="65"/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" sqref="F1:F16384"/>
    </sheetView>
  </sheetViews>
  <sheetFormatPr defaultColWidth="9.00390625" defaultRowHeight="14.25"/>
  <cols>
    <col min="1" max="1" width="10.625" style="44" customWidth="1"/>
    <col min="2" max="2" width="24.25390625" style="44" customWidth="1"/>
    <col min="3" max="3" width="19.00390625" style="45" customWidth="1"/>
    <col min="4" max="4" width="12.00390625" style="46" customWidth="1"/>
    <col min="5" max="5" width="11.125" style="46" customWidth="1"/>
    <col min="6" max="6" width="11.875" style="103" customWidth="1"/>
    <col min="7" max="7" width="11.625" style="46" customWidth="1"/>
    <col min="8" max="8" width="22.00390625" style="45" customWidth="1"/>
    <col min="9" max="16384" width="9.00390625" style="47" customWidth="1"/>
  </cols>
  <sheetData>
    <row r="1" ht="24.75" customHeight="1">
      <c r="A1" s="44" t="s">
        <v>92</v>
      </c>
    </row>
    <row r="2" spans="1:8" s="41" customFormat="1" ht="22.5" customHeight="1">
      <c r="A2" s="137" t="s">
        <v>93</v>
      </c>
      <c r="B2" s="137"/>
      <c r="C2" s="137"/>
      <c r="D2" s="137"/>
      <c r="E2" s="137"/>
      <c r="F2" s="137"/>
      <c r="G2" s="137"/>
      <c r="H2" s="137"/>
    </row>
    <row r="3" ht="24" customHeight="1">
      <c r="H3" s="45" t="s">
        <v>3</v>
      </c>
    </row>
    <row r="4" spans="1:8" s="42" customFormat="1" ht="24.75" customHeight="1">
      <c r="A4" s="138" t="s">
        <v>42</v>
      </c>
      <c r="B4" s="138"/>
      <c r="C4" s="138" t="s">
        <v>94</v>
      </c>
      <c r="D4" s="139" t="s">
        <v>95</v>
      </c>
      <c r="E4" s="139"/>
      <c r="F4" s="139"/>
      <c r="G4" s="138" t="s">
        <v>96</v>
      </c>
      <c r="H4" s="138"/>
    </row>
    <row r="5" spans="1:8" s="42" customFormat="1" ht="31.5" customHeight="1">
      <c r="A5" s="48" t="s">
        <v>47</v>
      </c>
      <c r="B5" s="48" t="s">
        <v>48</v>
      </c>
      <c r="C5" s="138"/>
      <c r="D5" s="49" t="s">
        <v>97</v>
      </c>
      <c r="E5" s="49" t="s">
        <v>98</v>
      </c>
      <c r="F5" s="104" t="s">
        <v>99</v>
      </c>
      <c r="G5" s="49" t="s">
        <v>100</v>
      </c>
      <c r="H5" s="48" t="s">
        <v>101</v>
      </c>
    </row>
    <row r="6" spans="1:8" s="43" customFormat="1" ht="24.75" customHeight="1">
      <c r="A6" s="50" t="s">
        <v>53</v>
      </c>
      <c r="B6" s="14" t="s">
        <v>102</v>
      </c>
      <c r="C6" s="1">
        <v>9.6</v>
      </c>
      <c r="D6" s="51">
        <f aca="true" t="shared" si="0" ref="D6:D20">E6+F6</f>
        <v>9.6</v>
      </c>
      <c r="E6" s="52">
        <v>9.6</v>
      </c>
      <c r="F6" s="105">
        <v>0</v>
      </c>
      <c r="G6" s="53">
        <f>D6-C6</f>
        <v>0</v>
      </c>
      <c r="H6" s="109">
        <f aca="true" t="shared" si="1" ref="H6:H49">G6/C6</f>
        <v>0</v>
      </c>
    </row>
    <row r="7" spans="1:8" s="43" customFormat="1" ht="24.75" customHeight="1">
      <c r="A7" s="14" t="s">
        <v>103</v>
      </c>
      <c r="B7" s="14" t="s">
        <v>104</v>
      </c>
      <c r="C7" s="3">
        <v>3</v>
      </c>
      <c r="D7" s="51">
        <f t="shared" si="0"/>
        <v>0</v>
      </c>
      <c r="E7" s="52">
        <v>0</v>
      </c>
      <c r="F7" s="105">
        <v>0</v>
      </c>
      <c r="G7" s="53">
        <f aca="true" t="shared" si="2" ref="G7:G49">D7-C7</f>
        <v>-3</v>
      </c>
      <c r="H7" s="109">
        <f t="shared" si="1"/>
        <v>-1</v>
      </c>
    </row>
    <row r="8" spans="1:8" s="43" customFormat="1" ht="24.75" customHeight="1">
      <c r="A8" s="14" t="s">
        <v>55</v>
      </c>
      <c r="B8" s="14" t="s">
        <v>105</v>
      </c>
      <c r="C8" s="1">
        <v>513.61</v>
      </c>
      <c r="D8" s="51">
        <f t="shared" si="0"/>
        <v>480.93</v>
      </c>
      <c r="E8" s="52">
        <v>480.93</v>
      </c>
      <c r="F8" s="105">
        <v>0</v>
      </c>
      <c r="G8" s="53">
        <f t="shared" si="2"/>
        <v>-32.68000000000001</v>
      </c>
      <c r="H8" s="54">
        <f t="shared" si="1"/>
        <v>-0.06362804462529936</v>
      </c>
    </row>
    <row r="9" spans="1:8" s="43" customFormat="1" ht="24.75" customHeight="1">
      <c r="A9" s="55" t="s">
        <v>106</v>
      </c>
      <c r="B9" s="14" t="s">
        <v>107</v>
      </c>
      <c r="C9" s="2">
        <v>15.59</v>
      </c>
      <c r="D9" s="51">
        <f t="shared" si="0"/>
        <v>0</v>
      </c>
      <c r="E9" s="52">
        <v>0</v>
      </c>
      <c r="F9" s="105">
        <v>0</v>
      </c>
      <c r="G9" s="53">
        <f t="shared" si="2"/>
        <v>-15.59</v>
      </c>
      <c r="H9" s="109">
        <f t="shared" si="1"/>
        <v>-1</v>
      </c>
    </row>
    <row r="10" spans="1:8" s="43" customFormat="1" ht="24.75" customHeight="1">
      <c r="A10" s="55" t="s">
        <v>57</v>
      </c>
      <c r="B10" s="14" t="s">
        <v>108</v>
      </c>
      <c r="C10" s="2">
        <v>192.45</v>
      </c>
      <c r="D10" s="51">
        <f t="shared" si="0"/>
        <v>259.1</v>
      </c>
      <c r="E10" s="52">
        <v>46.27</v>
      </c>
      <c r="F10" s="105">
        <v>212.83</v>
      </c>
      <c r="G10" s="53">
        <f t="shared" si="2"/>
        <v>66.65000000000003</v>
      </c>
      <c r="H10" s="54">
        <f t="shared" si="1"/>
        <v>0.3463237204468695</v>
      </c>
    </row>
    <row r="11" spans="1:8" s="43" customFormat="1" ht="24.75" customHeight="1">
      <c r="A11" s="55" t="s">
        <v>109</v>
      </c>
      <c r="B11" s="14" t="s">
        <v>110</v>
      </c>
      <c r="C11" s="3">
        <v>18.16</v>
      </c>
      <c r="D11" s="51">
        <f t="shared" si="0"/>
        <v>0</v>
      </c>
      <c r="E11" s="52">
        <v>0</v>
      </c>
      <c r="F11" s="105">
        <v>0</v>
      </c>
      <c r="G11" s="53">
        <f t="shared" si="2"/>
        <v>-18.16</v>
      </c>
      <c r="H11" s="109">
        <f t="shared" si="1"/>
        <v>-1</v>
      </c>
    </row>
    <row r="12" spans="1:8" s="43" customFormat="1" ht="24.75" customHeight="1">
      <c r="A12" s="55" t="s">
        <v>59</v>
      </c>
      <c r="B12" s="14" t="s">
        <v>111</v>
      </c>
      <c r="C12" s="51">
        <v>0</v>
      </c>
      <c r="D12" s="51">
        <f t="shared" si="0"/>
        <v>4</v>
      </c>
      <c r="E12" s="52">
        <v>4</v>
      </c>
      <c r="F12" s="105">
        <v>0</v>
      </c>
      <c r="G12" s="53">
        <f t="shared" si="2"/>
        <v>4</v>
      </c>
      <c r="H12" s="54"/>
    </row>
    <row r="13" spans="1:8" s="43" customFormat="1" ht="24.75" customHeight="1">
      <c r="A13" s="14" t="s">
        <v>112</v>
      </c>
      <c r="B13" s="14" t="s">
        <v>113</v>
      </c>
      <c r="C13" s="2">
        <v>1</v>
      </c>
      <c r="D13" s="51">
        <f t="shared" si="0"/>
        <v>0</v>
      </c>
      <c r="E13" s="52">
        <v>0</v>
      </c>
      <c r="F13" s="105">
        <v>0</v>
      </c>
      <c r="G13" s="53">
        <f t="shared" si="2"/>
        <v>-1</v>
      </c>
      <c r="H13" s="109">
        <f t="shared" si="1"/>
        <v>-1</v>
      </c>
    </row>
    <row r="14" spans="1:8" s="43" customFormat="1" ht="24.75" customHeight="1">
      <c r="A14" s="14" t="s">
        <v>114</v>
      </c>
      <c r="B14" s="14" t="s">
        <v>115</v>
      </c>
      <c r="C14" s="2">
        <v>5</v>
      </c>
      <c r="D14" s="51">
        <f t="shared" si="0"/>
        <v>0</v>
      </c>
      <c r="E14" s="52">
        <v>0</v>
      </c>
      <c r="F14" s="105">
        <v>0</v>
      </c>
      <c r="G14" s="53">
        <f t="shared" si="2"/>
        <v>-5</v>
      </c>
      <c r="H14" s="109">
        <f t="shared" si="1"/>
        <v>-1</v>
      </c>
    </row>
    <row r="15" spans="1:8" s="43" customFormat="1" ht="24.75" customHeight="1">
      <c r="A15" s="14" t="s">
        <v>116</v>
      </c>
      <c r="B15" s="14" t="s">
        <v>117</v>
      </c>
      <c r="C15" s="2">
        <v>304.17</v>
      </c>
      <c r="D15" s="51">
        <f t="shared" si="0"/>
        <v>0</v>
      </c>
      <c r="E15" s="52">
        <v>0</v>
      </c>
      <c r="F15" s="105">
        <v>0</v>
      </c>
      <c r="G15" s="53">
        <f t="shared" si="2"/>
        <v>-304.17</v>
      </c>
      <c r="H15" s="109">
        <f t="shared" si="1"/>
        <v>-1</v>
      </c>
    </row>
    <row r="16" spans="1:8" s="43" customFormat="1" ht="24.75" customHeight="1">
      <c r="A16" s="14" t="s">
        <v>118</v>
      </c>
      <c r="B16" s="14" t="s">
        <v>119</v>
      </c>
      <c r="C16" s="2">
        <v>10</v>
      </c>
      <c r="D16" s="51">
        <f t="shared" si="0"/>
        <v>0</v>
      </c>
      <c r="E16" s="52">
        <v>0</v>
      </c>
      <c r="F16" s="105">
        <v>0</v>
      </c>
      <c r="G16" s="53">
        <f t="shared" si="2"/>
        <v>-10</v>
      </c>
      <c r="H16" s="109">
        <f t="shared" si="1"/>
        <v>-1</v>
      </c>
    </row>
    <row r="17" spans="1:8" s="43" customFormat="1" ht="24.75" customHeight="1">
      <c r="A17" s="14" t="s">
        <v>60</v>
      </c>
      <c r="B17" s="14" t="s">
        <v>120</v>
      </c>
      <c r="C17" s="2">
        <v>7</v>
      </c>
      <c r="D17" s="51">
        <f t="shared" si="0"/>
        <v>11.73</v>
      </c>
      <c r="E17" s="52">
        <v>0</v>
      </c>
      <c r="F17" s="105">
        <v>11.73</v>
      </c>
      <c r="G17" s="53">
        <f t="shared" si="2"/>
        <v>4.73</v>
      </c>
      <c r="H17" s="54">
        <f t="shared" si="1"/>
        <v>0.6757142857142858</v>
      </c>
    </row>
    <row r="18" spans="1:8" s="43" customFormat="1" ht="24.75" customHeight="1">
      <c r="A18" s="14" t="s">
        <v>121</v>
      </c>
      <c r="B18" s="14" t="s">
        <v>122</v>
      </c>
      <c r="C18" s="2">
        <v>11.5</v>
      </c>
      <c r="D18" s="51">
        <f t="shared" si="0"/>
        <v>0</v>
      </c>
      <c r="E18" s="52">
        <v>0</v>
      </c>
      <c r="F18" s="105">
        <v>0</v>
      </c>
      <c r="G18" s="53">
        <f t="shared" si="2"/>
        <v>-11.5</v>
      </c>
      <c r="H18" s="109">
        <f t="shared" si="1"/>
        <v>-1</v>
      </c>
    </row>
    <row r="19" spans="1:8" s="43" customFormat="1" ht="24.75" customHeight="1">
      <c r="A19" s="14" t="s">
        <v>62</v>
      </c>
      <c r="B19" s="14" t="s">
        <v>123</v>
      </c>
      <c r="C19" s="1">
        <v>1.91</v>
      </c>
      <c r="D19" s="51">
        <f t="shared" si="0"/>
        <v>10.71</v>
      </c>
      <c r="E19" s="52">
        <v>10.71</v>
      </c>
      <c r="F19" s="105">
        <v>0</v>
      </c>
      <c r="G19" s="53">
        <f t="shared" si="2"/>
        <v>8.8</v>
      </c>
      <c r="H19" s="54">
        <f t="shared" si="1"/>
        <v>4.607329842931938</v>
      </c>
    </row>
    <row r="20" spans="1:8" s="43" customFormat="1" ht="24.75" customHeight="1">
      <c r="A20" s="14" t="s">
        <v>64</v>
      </c>
      <c r="B20" s="14" t="s">
        <v>124</v>
      </c>
      <c r="C20" s="4">
        <v>52.11</v>
      </c>
      <c r="D20" s="51">
        <f t="shared" si="0"/>
        <v>50.26</v>
      </c>
      <c r="E20" s="52">
        <v>50.26</v>
      </c>
      <c r="F20" s="105">
        <v>0</v>
      </c>
      <c r="G20" s="53">
        <f t="shared" si="2"/>
        <v>-1.8500000000000014</v>
      </c>
      <c r="H20" s="54">
        <f t="shared" si="1"/>
        <v>-0.03550182306658994</v>
      </c>
    </row>
    <row r="21" spans="1:8" s="43" customFormat="1" ht="24.75" customHeight="1">
      <c r="A21" s="50">
        <v>2080506</v>
      </c>
      <c r="B21" s="14" t="s">
        <v>125</v>
      </c>
      <c r="C21" s="4">
        <v>0</v>
      </c>
      <c r="D21" s="51">
        <v>20.1</v>
      </c>
      <c r="E21" s="52">
        <v>20.1</v>
      </c>
      <c r="F21" s="105">
        <v>0</v>
      </c>
      <c r="G21" s="53">
        <f t="shared" si="2"/>
        <v>20.1</v>
      </c>
      <c r="H21" s="54"/>
    </row>
    <row r="22" spans="1:8" s="43" customFormat="1" ht="24.75" customHeight="1">
      <c r="A22" s="14" t="s">
        <v>68</v>
      </c>
      <c r="B22" s="14" t="s">
        <v>126</v>
      </c>
      <c r="C22" s="1">
        <v>16.38</v>
      </c>
      <c r="D22" s="51">
        <f aca="true" t="shared" si="3" ref="D22:D49">E22+F22</f>
        <v>24.96</v>
      </c>
      <c r="E22" s="52">
        <v>24.96</v>
      </c>
      <c r="F22" s="105">
        <v>0</v>
      </c>
      <c r="G22" s="53">
        <f t="shared" si="2"/>
        <v>8.580000000000002</v>
      </c>
      <c r="H22" s="54">
        <f t="shared" si="1"/>
        <v>0.523809523809524</v>
      </c>
    </row>
    <row r="23" spans="1:8" s="43" customFormat="1" ht="24.75" customHeight="1">
      <c r="A23" s="14" t="s">
        <v>127</v>
      </c>
      <c r="B23" s="14" t="s">
        <v>128</v>
      </c>
      <c r="C23" s="2">
        <v>110</v>
      </c>
      <c r="D23" s="51">
        <f t="shared" si="3"/>
        <v>0</v>
      </c>
      <c r="E23" s="52">
        <v>0</v>
      </c>
      <c r="F23" s="105">
        <v>0</v>
      </c>
      <c r="G23" s="53">
        <f t="shared" si="2"/>
        <v>-110</v>
      </c>
      <c r="H23" s="109">
        <f t="shared" si="1"/>
        <v>-1</v>
      </c>
    </row>
    <row r="24" spans="1:8" s="43" customFormat="1" ht="24.75" customHeight="1">
      <c r="A24" s="14" t="s">
        <v>129</v>
      </c>
      <c r="B24" s="14" t="s">
        <v>130</v>
      </c>
      <c r="C24" s="2">
        <v>7</v>
      </c>
      <c r="D24" s="51">
        <f t="shared" si="3"/>
        <v>0</v>
      </c>
      <c r="E24" s="52">
        <v>0</v>
      </c>
      <c r="F24" s="105">
        <v>0</v>
      </c>
      <c r="G24" s="53">
        <f t="shared" si="2"/>
        <v>-7</v>
      </c>
      <c r="H24" s="109">
        <f t="shared" si="1"/>
        <v>-1</v>
      </c>
    </row>
    <row r="25" spans="1:8" s="43" customFormat="1" ht="24.75" customHeight="1">
      <c r="A25" s="14" t="s">
        <v>131</v>
      </c>
      <c r="B25" s="14" t="s">
        <v>132</v>
      </c>
      <c r="C25" s="1">
        <v>0.92</v>
      </c>
      <c r="D25" s="51">
        <f t="shared" si="3"/>
        <v>0</v>
      </c>
      <c r="E25" s="52">
        <v>0</v>
      </c>
      <c r="F25" s="106">
        <v>0</v>
      </c>
      <c r="G25" s="53">
        <f t="shared" si="2"/>
        <v>-0.92</v>
      </c>
      <c r="H25" s="109">
        <f t="shared" si="1"/>
        <v>-1</v>
      </c>
    </row>
    <row r="26" spans="1:8" s="43" customFormat="1" ht="24.75" customHeight="1">
      <c r="A26" s="14" t="s">
        <v>70</v>
      </c>
      <c r="B26" s="14" t="s">
        <v>133</v>
      </c>
      <c r="C26" s="2">
        <v>2.49</v>
      </c>
      <c r="D26" s="51">
        <f t="shared" si="3"/>
        <v>6.86</v>
      </c>
      <c r="E26" s="52">
        <v>0</v>
      </c>
      <c r="F26" s="105">
        <v>6.86</v>
      </c>
      <c r="G26" s="53">
        <f t="shared" si="2"/>
        <v>4.37</v>
      </c>
      <c r="H26" s="54">
        <f t="shared" si="1"/>
        <v>1.755020080321285</v>
      </c>
    </row>
    <row r="27" spans="1:8" s="43" customFormat="1" ht="24.75" customHeight="1">
      <c r="A27" s="15" t="s">
        <v>134</v>
      </c>
      <c r="B27" s="15" t="s">
        <v>135</v>
      </c>
      <c r="C27" s="2">
        <v>5.8</v>
      </c>
      <c r="D27" s="51">
        <f t="shared" si="3"/>
        <v>0</v>
      </c>
      <c r="E27" s="52">
        <v>0</v>
      </c>
      <c r="F27" s="105">
        <v>0</v>
      </c>
      <c r="G27" s="53">
        <f t="shared" si="2"/>
        <v>-5.8</v>
      </c>
      <c r="H27" s="109">
        <f t="shared" si="1"/>
        <v>-1</v>
      </c>
    </row>
    <row r="28" spans="1:8" s="43" customFormat="1" ht="24.75" customHeight="1">
      <c r="A28" s="55" t="s">
        <v>72</v>
      </c>
      <c r="B28" s="14" t="s">
        <v>136</v>
      </c>
      <c r="C28" s="3">
        <v>20.88</v>
      </c>
      <c r="D28" s="51">
        <f t="shared" si="3"/>
        <v>20.1</v>
      </c>
      <c r="E28" s="52">
        <v>20.1</v>
      </c>
      <c r="F28" s="105">
        <v>0</v>
      </c>
      <c r="G28" s="53">
        <f t="shared" si="2"/>
        <v>-0.7799999999999976</v>
      </c>
      <c r="H28" s="54">
        <f t="shared" si="1"/>
        <v>-0.037356321839080345</v>
      </c>
    </row>
    <row r="29" spans="1:8" s="43" customFormat="1" ht="24.75" customHeight="1">
      <c r="A29" s="55" t="s">
        <v>74</v>
      </c>
      <c r="B29" s="14" t="s">
        <v>137</v>
      </c>
      <c r="C29" s="3">
        <v>16.74</v>
      </c>
      <c r="D29" s="51">
        <f t="shared" si="3"/>
        <v>16.8</v>
      </c>
      <c r="E29" s="52">
        <v>16.8</v>
      </c>
      <c r="F29" s="105">
        <v>0</v>
      </c>
      <c r="G29" s="53">
        <f t="shared" si="2"/>
        <v>0.060000000000002274</v>
      </c>
      <c r="H29" s="54">
        <f t="shared" si="1"/>
        <v>0.0035842293906811398</v>
      </c>
    </row>
    <row r="30" spans="1:8" s="43" customFormat="1" ht="24.75" customHeight="1">
      <c r="A30" s="55" t="s">
        <v>138</v>
      </c>
      <c r="B30" s="14" t="s">
        <v>139</v>
      </c>
      <c r="C30" s="2">
        <v>30</v>
      </c>
      <c r="D30" s="51">
        <f t="shared" si="3"/>
        <v>0</v>
      </c>
      <c r="E30" s="52">
        <v>0</v>
      </c>
      <c r="F30" s="105">
        <v>0</v>
      </c>
      <c r="G30" s="53">
        <f t="shared" si="2"/>
        <v>-30</v>
      </c>
      <c r="H30" s="109">
        <f t="shared" si="1"/>
        <v>-1</v>
      </c>
    </row>
    <row r="31" spans="1:8" s="43" customFormat="1" ht="24.75" customHeight="1">
      <c r="A31" s="55" t="s">
        <v>140</v>
      </c>
      <c r="B31" s="14" t="s">
        <v>141</v>
      </c>
      <c r="C31" s="2">
        <v>4.86</v>
      </c>
      <c r="D31" s="51">
        <f t="shared" si="3"/>
        <v>0</v>
      </c>
      <c r="E31" s="52">
        <v>0</v>
      </c>
      <c r="F31" s="105">
        <v>0</v>
      </c>
      <c r="G31" s="53">
        <f t="shared" si="2"/>
        <v>-4.86</v>
      </c>
      <c r="H31" s="109">
        <f t="shared" si="1"/>
        <v>-1</v>
      </c>
    </row>
    <row r="32" spans="1:8" s="43" customFormat="1" ht="24.75" customHeight="1">
      <c r="A32" s="55" t="s">
        <v>142</v>
      </c>
      <c r="B32" s="14" t="s">
        <v>143</v>
      </c>
      <c r="C32" s="2">
        <v>9.81</v>
      </c>
      <c r="D32" s="51">
        <f t="shared" si="3"/>
        <v>0</v>
      </c>
      <c r="E32" s="52">
        <v>0</v>
      </c>
      <c r="F32" s="105">
        <v>0</v>
      </c>
      <c r="G32" s="53">
        <f t="shared" si="2"/>
        <v>-9.81</v>
      </c>
      <c r="H32" s="109">
        <f t="shared" si="1"/>
        <v>-1</v>
      </c>
    </row>
    <row r="33" spans="1:8" s="43" customFormat="1" ht="24.75" customHeight="1">
      <c r="A33" s="55" t="s">
        <v>144</v>
      </c>
      <c r="B33" s="14" t="s">
        <v>145</v>
      </c>
      <c r="C33" s="2">
        <v>736.81</v>
      </c>
      <c r="D33" s="51">
        <f t="shared" si="3"/>
        <v>0</v>
      </c>
      <c r="E33" s="52">
        <v>0</v>
      </c>
      <c r="F33" s="105">
        <v>0</v>
      </c>
      <c r="G33" s="53">
        <f t="shared" si="2"/>
        <v>-736.81</v>
      </c>
      <c r="H33" s="109">
        <f t="shared" si="1"/>
        <v>-1</v>
      </c>
    </row>
    <row r="34" spans="1:8" s="43" customFormat="1" ht="24.75" customHeight="1">
      <c r="A34" s="55" t="s">
        <v>146</v>
      </c>
      <c r="B34" s="14" t="s">
        <v>147</v>
      </c>
      <c r="C34" s="2">
        <v>340.66</v>
      </c>
      <c r="D34" s="51">
        <f t="shared" si="3"/>
        <v>0</v>
      </c>
      <c r="E34" s="52">
        <v>0</v>
      </c>
      <c r="F34" s="105">
        <v>0</v>
      </c>
      <c r="G34" s="53">
        <f t="shared" si="2"/>
        <v>-340.66</v>
      </c>
      <c r="H34" s="109">
        <f t="shared" si="1"/>
        <v>-1</v>
      </c>
    </row>
    <row r="35" spans="1:8" s="43" customFormat="1" ht="24.75" customHeight="1">
      <c r="A35" s="55" t="s">
        <v>148</v>
      </c>
      <c r="B35" s="14" t="s">
        <v>149</v>
      </c>
      <c r="C35" s="2">
        <v>274.06</v>
      </c>
      <c r="D35" s="51">
        <f t="shared" si="3"/>
        <v>0</v>
      </c>
      <c r="E35" s="52">
        <v>0</v>
      </c>
      <c r="F35" s="105">
        <v>0</v>
      </c>
      <c r="G35" s="53">
        <f t="shared" si="2"/>
        <v>-274.06</v>
      </c>
      <c r="H35" s="109">
        <f t="shared" si="1"/>
        <v>-1</v>
      </c>
    </row>
    <row r="36" spans="1:8" s="43" customFormat="1" ht="24.75" customHeight="1">
      <c r="A36" s="55" t="s">
        <v>150</v>
      </c>
      <c r="B36" s="14" t="s">
        <v>151</v>
      </c>
      <c r="C36" s="2">
        <v>308</v>
      </c>
      <c r="D36" s="51">
        <f t="shared" si="3"/>
        <v>0</v>
      </c>
      <c r="E36" s="52">
        <v>0</v>
      </c>
      <c r="F36" s="105">
        <v>0</v>
      </c>
      <c r="G36" s="53">
        <f t="shared" si="2"/>
        <v>-308</v>
      </c>
      <c r="H36" s="109">
        <f t="shared" si="1"/>
        <v>-1</v>
      </c>
    </row>
    <row r="37" spans="1:8" s="43" customFormat="1" ht="24.75" customHeight="1">
      <c r="A37" s="56" t="s">
        <v>76</v>
      </c>
      <c r="B37" s="56" t="s">
        <v>152</v>
      </c>
      <c r="C37" s="57">
        <v>27.63</v>
      </c>
      <c r="D37" s="51">
        <f t="shared" si="3"/>
        <v>25</v>
      </c>
      <c r="E37" s="58">
        <v>0</v>
      </c>
      <c r="F37" s="107">
        <v>25</v>
      </c>
      <c r="G37" s="53">
        <f t="shared" si="2"/>
        <v>-2.629999999999999</v>
      </c>
      <c r="H37" s="54">
        <f t="shared" si="1"/>
        <v>-0.09518639160332969</v>
      </c>
    </row>
    <row r="38" spans="1:8" ht="24.75" customHeight="1">
      <c r="A38" s="59" t="s">
        <v>153</v>
      </c>
      <c r="B38" s="59" t="s">
        <v>154</v>
      </c>
      <c r="C38" s="60">
        <v>18.27</v>
      </c>
      <c r="D38" s="51">
        <f t="shared" si="3"/>
        <v>0</v>
      </c>
      <c r="E38" s="61">
        <v>0</v>
      </c>
      <c r="F38" s="108">
        <v>0</v>
      </c>
      <c r="G38" s="53">
        <f t="shared" si="2"/>
        <v>-18.27</v>
      </c>
      <c r="H38" s="109">
        <f t="shared" si="1"/>
        <v>-1</v>
      </c>
    </row>
    <row r="39" spans="1:8" ht="24.75" customHeight="1">
      <c r="A39" s="59" t="s">
        <v>78</v>
      </c>
      <c r="B39" s="59" t="s">
        <v>155</v>
      </c>
      <c r="C39" s="62">
        <v>101</v>
      </c>
      <c r="D39" s="51">
        <f t="shared" si="3"/>
        <v>101</v>
      </c>
      <c r="E39" s="61">
        <v>0</v>
      </c>
      <c r="F39" s="108">
        <v>101</v>
      </c>
      <c r="G39" s="53">
        <f t="shared" si="2"/>
        <v>0</v>
      </c>
      <c r="H39" s="109">
        <f t="shared" si="1"/>
        <v>0</v>
      </c>
    </row>
    <row r="40" spans="1:8" ht="24.75" customHeight="1">
      <c r="A40" s="59" t="s">
        <v>80</v>
      </c>
      <c r="B40" s="59" t="s">
        <v>156</v>
      </c>
      <c r="C40" s="62">
        <v>185.91</v>
      </c>
      <c r="D40" s="51">
        <f t="shared" si="3"/>
        <v>50</v>
      </c>
      <c r="E40" s="61">
        <v>0</v>
      </c>
      <c r="F40" s="108">
        <v>50</v>
      </c>
      <c r="G40" s="53">
        <f t="shared" si="2"/>
        <v>-135.91</v>
      </c>
      <c r="H40" s="54">
        <f t="shared" si="1"/>
        <v>-0.7310526598891937</v>
      </c>
    </row>
    <row r="41" spans="1:8" ht="24.75" customHeight="1">
      <c r="A41" s="59" t="s">
        <v>82</v>
      </c>
      <c r="B41" s="59" t="s">
        <v>157</v>
      </c>
      <c r="C41" s="62">
        <v>100</v>
      </c>
      <c r="D41" s="51">
        <f t="shared" si="3"/>
        <v>100</v>
      </c>
      <c r="E41" s="61">
        <v>0</v>
      </c>
      <c r="F41" s="108">
        <v>100</v>
      </c>
      <c r="G41" s="53">
        <f t="shared" si="2"/>
        <v>0</v>
      </c>
      <c r="H41" s="109">
        <f t="shared" si="1"/>
        <v>0</v>
      </c>
    </row>
    <row r="42" spans="1:8" ht="24.75" customHeight="1">
      <c r="A42" s="59" t="s">
        <v>158</v>
      </c>
      <c r="B42" s="59" t="s">
        <v>159</v>
      </c>
      <c r="C42" s="62">
        <v>609.36</v>
      </c>
      <c r="D42" s="51">
        <f t="shared" si="3"/>
        <v>0</v>
      </c>
      <c r="E42" s="61">
        <v>0</v>
      </c>
      <c r="F42" s="108">
        <v>0</v>
      </c>
      <c r="G42" s="53">
        <f t="shared" si="2"/>
        <v>-609.36</v>
      </c>
      <c r="H42" s="109">
        <f t="shared" si="1"/>
        <v>-1</v>
      </c>
    </row>
    <row r="43" spans="1:8" ht="24.75" customHeight="1">
      <c r="A43" s="59" t="s">
        <v>84</v>
      </c>
      <c r="B43" s="59" t="s">
        <v>160</v>
      </c>
      <c r="C43" s="60">
        <v>285.63</v>
      </c>
      <c r="D43" s="51">
        <f t="shared" si="3"/>
        <v>334.41</v>
      </c>
      <c r="E43" s="61">
        <v>334.41</v>
      </c>
      <c r="F43" s="108">
        <v>0</v>
      </c>
      <c r="G43" s="53">
        <f t="shared" si="2"/>
        <v>48.78000000000003</v>
      </c>
      <c r="H43" s="54">
        <f t="shared" si="1"/>
        <v>0.17078038021216269</v>
      </c>
    </row>
    <row r="44" spans="1:8" ht="24.75" customHeight="1">
      <c r="A44" s="59" t="s">
        <v>161</v>
      </c>
      <c r="B44" s="59" t="s">
        <v>162</v>
      </c>
      <c r="C44" s="62">
        <v>200</v>
      </c>
      <c r="D44" s="51">
        <f t="shared" si="3"/>
        <v>0</v>
      </c>
      <c r="E44" s="61">
        <v>0</v>
      </c>
      <c r="F44" s="108">
        <v>0</v>
      </c>
      <c r="G44" s="53">
        <f t="shared" si="2"/>
        <v>-200</v>
      </c>
      <c r="H44" s="109">
        <f t="shared" si="1"/>
        <v>-1</v>
      </c>
    </row>
    <row r="45" spans="1:8" ht="24.75" customHeight="1">
      <c r="A45" s="59" t="s">
        <v>86</v>
      </c>
      <c r="B45" s="59" t="s">
        <v>163</v>
      </c>
      <c r="C45" s="62">
        <v>63.59</v>
      </c>
      <c r="D45" s="51">
        <f t="shared" si="3"/>
        <v>11.73</v>
      </c>
      <c r="E45" s="61">
        <v>0</v>
      </c>
      <c r="F45" s="108">
        <v>11.73</v>
      </c>
      <c r="G45" s="53">
        <f t="shared" si="2"/>
        <v>-51.86</v>
      </c>
      <c r="H45" s="54">
        <f t="shared" si="1"/>
        <v>-0.8155370341248623</v>
      </c>
    </row>
    <row r="46" spans="1:8" ht="24.75" customHeight="1">
      <c r="A46" s="59" t="s">
        <v>164</v>
      </c>
      <c r="B46" s="59" t="s">
        <v>165</v>
      </c>
      <c r="C46" s="62">
        <v>912.9</v>
      </c>
      <c r="D46" s="51">
        <f t="shared" si="3"/>
        <v>0</v>
      </c>
      <c r="E46" s="61">
        <v>0</v>
      </c>
      <c r="F46" s="108">
        <v>0</v>
      </c>
      <c r="G46" s="53">
        <f t="shared" si="2"/>
        <v>-912.9</v>
      </c>
      <c r="H46" s="109">
        <f t="shared" si="1"/>
        <v>-1</v>
      </c>
    </row>
    <row r="47" spans="1:8" ht="24.75" customHeight="1">
      <c r="A47" s="59" t="s">
        <v>166</v>
      </c>
      <c r="B47" s="59" t="s">
        <v>167</v>
      </c>
      <c r="C47" s="62">
        <v>31.68</v>
      </c>
      <c r="D47" s="51">
        <f t="shared" si="3"/>
        <v>0</v>
      </c>
      <c r="E47" s="61">
        <v>0</v>
      </c>
      <c r="F47" s="108">
        <v>0</v>
      </c>
      <c r="G47" s="53">
        <f t="shared" si="2"/>
        <v>-31.68</v>
      </c>
      <c r="H47" s="109">
        <f t="shared" si="1"/>
        <v>-1</v>
      </c>
    </row>
    <row r="48" spans="1:8" ht="24.75" customHeight="1">
      <c r="A48" s="59" t="s">
        <v>88</v>
      </c>
      <c r="B48" s="59" t="s">
        <v>168</v>
      </c>
      <c r="C48" s="60">
        <v>37.18</v>
      </c>
      <c r="D48" s="51">
        <f t="shared" si="3"/>
        <v>35.52</v>
      </c>
      <c r="E48" s="61">
        <v>35.52</v>
      </c>
      <c r="F48" s="108">
        <v>0</v>
      </c>
      <c r="G48" s="53">
        <f t="shared" si="2"/>
        <v>-1.6599999999999966</v>
      </c>
      <c r="H48" s="54">
        <f t="shared" si="1"/>
        <v>-0.04464766003227533</v>
      </c>
    </row>
    <row r="49" spans="1:8" ht="24.75" customHeight="1">
      <c r="A49" s="59" t="s">
        <v>90</v>
      </c>
      <c r="B49" s="59" t="s">
        <v>169</v>
      </c>
      <c r="C49" s="60">
        <v>21.71</v>
      </c>
      <c r="D49" s="51">
        <f t="shared" si="3"/>
        <v>22.04</v>
      </c>
      <c r="E49" s="61">
        <v>22.04</v>
      </c>
      <c r="F49" s="108">
        <v>0</v>
      </c>
      <c r="G49" s="53">
        <f t="shared" si="2"/>
        <v>0.3299999999999983</v>
      </c>
      <c r="H49" s="54">
        <f t="shared" si="1"/>
        <v>0.015200368493781589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I54" sqref="I54"/>
    </sheetView>
  </sheetViews>
  <sheetFormatPr defaultColWidth="9.00390625" defaultRowHeight="14.25"/>
  <cols>
    <col min="1" max="1" width="9.00390625" style="8" customWidth="1"/>
    <col min="2" max="2" width="31.00390625" style="8" customWidth="1"/>
    <col min="3" max="3" width="11.625" style="35" customWidth="1"/>
    <col min="4" max="5" width="22.75390625" style="35" customWidth="1"/>
    <col min="6" max="16384" width="9.00390625" style="8" customWidth="1"/>
  </cols>
  <sheetData>
    <row r="1" ht="14.25">
      <c r="A1" s="8" t="s">
        <v>170</v>
      </c>
    </row>
    <row r="2" spans="1:5" s="16" customFormat="1" ht="34.5" customHeight="1">
      <c r="A2" s="126" t="s">
        <v>171</v>
      </c>
      <c r="B2" s="126"/>
      <c r="C2" s="126"/>
      <c r="D2" s="126"/>
      <c r="E2" s="126"/>
    </row>
    <row r="3" ht="19.5" customHeight="1">
      <c r="E3" s="35" t="s">
        <v>3</v>
      </c>
    </row>
    <row r="4" spans="1:5" ht="22.5" customHeight="1">
      <c r="A4" s="140" t="s">
        <v>172</v>
      </c>
      <c r="B4" s="140"/>
      <c r="C4" s="141" t="s">
        <v>173</v>
      </c>
      <c r="D4" s="141"/>
      <c r="E4" s="141"/>
    </row>
    <row r="5" spans="1:5" ht="18.75" customHeight="1">
      <c r="A5" s="36" t="s">
        <v>47</v>
      </c>
      <c r="B5" s="36" t="s">
        <v>48</v>
      </c>
      <c r="C5" s="37" t="s">
        <v>97</v>
      </c>
      <c r="D5" s="37" t="s">
        <v>174</v>
      </c>
      <c r="E5" s="37" t="s">
        <v>175</v>
      </c>
    </row>
    <row r="6" spans="1:5" ht="24.75" customHeight="1">
      <c r="A6" s="140" t="s">
        <v>176</v>
      </c>
      <c r="B6" s="140"/>
      <c r="C6" s="110">
        <f>C7+C21+C49+C61</f>
        <v>1075.7</v>
      </c>
      <c r="D6" s="110">
        <f>D7+D21+D49+D61</f>
        <v>846.4300000000001</v>
      </c>
      <c r="E6" s="110">
        <f>E7+E21+E49+E61</f>
        <v>229.26999999999998</v>
      </c>
    </row>
    <row r="7" spans="1:5" ht="24.75" customHeight="1">
      <c r="A7" s="28">
        <v>301</v>
      </c>
      <c r="B7" s="39" t="s">
        <v>177</v>
      </c>
      <c r="C7" s="110">
        <f>SUM(C8:C20)</f>
        <v>803.3800000000001</v>
      </c>
      <c r="D7" s="110">
        <f>SUM(D8:D20)</f>
        <v>803.3800000000001</v>
      </c>
      <c r="E7" s="110">
        <f>SUM(E8:E20)</f>
        <v>0</v>
      </c>
    </row>
    <row r="8" spans="1:5" ht="24.75" customHeight="1">
      <c r="A8" s="28">
        <v>30101</v>
      </c>
      <c r="B8" s="40" t="s">
        <v>178</v>
      </c>
      <c r="C8" s="38">
        <f>D8+E8</f>
        <v>122.9</v>
      </c>
      <c r="D8" s="38">
        <v>122.9</v>
      </c>
      <c r="E8" s="38">
        <v>0</v>
      </c>
    </row>
    <row r="9" spans="1:5" ht="24.75" customHeight="1">
      <c r="A9" s="28">
        <v>30102</v>
      </c>
      <c r="B9" s="40" t="s">
        <v>179</v>
      </c>
      <c r="C9" s="38">
        <f aca="true" t="shared" si="0" ref="C9:C20">D9+E9</f>
        <v>154.83</v>
      </c>
      <c r="D9" s="38">
        <v>154.83</v>
      </c>
      <c r="E9" s="38">
        <v>0</v>
      </c>
    </row>
    <row r="10" spans="1:5" ht="24.75" customHeight="1">
      <c r="A10" s="28">
        <v>30103</v>
      </c>
      <c r="B10" s="40" t="s">
        <v>180</v>
      </c>
      <c r="C10" s="38">
        <f t="shared" si="0"/>
        <v>67.64</v>
      </c>
      <c r="D10" s="38">
        <v>67.64</v>
      </c>
      <c r="E10" s="38">
        <v>0</v>
      </c>
    </row>
    <row r="11" spans="1:5" ht="24.75" customHeight="1">
      <c r="A11" s="28">
        <v>30106</v>
      </c>
      <c r="B11" s="40" t="s">
        <v>181</v>
      </c>
      <c r="C11" s="38">
        <f t="shared" si="0"/>
        <v>0</v>
      </c>
      <c r="D11" s="38">
        <v>0</v>
      </c>
      <c r="E11" s="38">
        <v>0</v>
      </c>
    </row>
    <row r="12" spans="1:5" ht="24.75" customHeight="1">
      <c r="A12" s="28">
        <v>30107</v>
      </c>
      <c r="B12" s="40" t="s">
        <v>182</v>
      </c>
      <c r="C12" s="38">
        <f t="shared" si="0"/>
        <v>0</v>
      </c>
      <c r="D12" s="38">
        <v>0</v>
      </c>
      <c r="E12" s="38">
        <v>0</v>
      </c>
    </row>
    <row r="13" spans="1:5" ht="24.75" customHeight="1">
      <c r="A13" s="28">
        <v>30108</v>
      </c>
      <c r="B13" s="40" t="s">
        <v>183</v>
      </c>
      <c r="C13" s="38">
        <f t="shared" si="0"/>
        <v>50.26</v>
      </c>
      <c r="D13" s="38">
        <v>50.26</v>
      </c>
      <c r="E13" s="38">
        <v>0</v>
      </c>
    </row>
    <row r="14" spans="1:5" ht="24.75" customHeight="1">
      <c r="A14" s="28">
        <v>30109</v>
      </c>
      <c r="B14" s="40" t="s">
        <v>184</v>
      </c>
      <c r="C14" s="38">
        <f t="shared" si="0"/>
        <v>20.1</v>
      </c>
      <c r="D14" s="38">
        <v>20.1</v>
      </c>
      <c r="E14" s="38">
        <v>0</v>
      </c>
    </row>
    <row r="15" spans="1:5" ht="24.75" customHeight="1">
      <c r="A15" s="28">
        <v>30110</v>
      </c>
      <c r="B15" s="40" t="s">
        <v>185</v>
      </c>
      <c r="C15" s="38">
        <f t="shared" si="0"/>
        <v>20.1</v>
      </c>
      <c r="D15" s="38">
        <v>20.1</v>
      </c>
      <c r="E15" s="38">
        <v>0</v>
      </c>
    </row>
    <row r="16" spans="1:5" ht="24.75" customHeight="1">
      <c r="A16" s="28">
        <v>30111</v>
      </c>
      <c r="B16" s="40" t="s">
        <v>186</v>
      </c>
      <c r="C16" s="38">
        <f t="shared" si="0"/>
        <v>16.8</v>
      </c>
      <c r="D16" s="38">
        <v>16.8</v>
      </c>
      <c r="E16" s="38">
        <v>0</v>
      </c>
    </row>
    <row r="17" spans="1:5" ht="24.75" customHeight="1">
      <c r="A17" s="28">
        <v>30112</v>
      </c>
      <c r="B17" s="40" t="s">
        <v>187</v>
      </c>
      <c r="C17" s="38">
        <f t="shared" si="0"/>
        <v>3.44</v>
      </c>
      <c r="D17" s="38">
        <v>3.44</v>
      </c>
      <c r="E17" s="38">
        <v>0</v>
      </c>
    </row>
    <row r="18" spans="1:5" ht="24.75" customHeight="1">
      <c r="A18" s="28">
        <v>30113</v>
      </c>
      <c r="B18" s="40" t="s">
        <v>188</v>
      </c>
      <c r="C18" s="38">
        <f t="shared" si="0"/>
        <v>35.52</v>
      </c>
      <c r="D18" s="38">
        <v>35.52</v>
      </c>
      <c r="E18" s="38">
        <v>0</v>
      </c>
    </row>
    <row r="19" spans="1:5" ht="24.75" customHeight="1">
      <c r="A19" s="28">
        <v>30114</v>
      </c>
      <c r="B19" s="40" t="s">
        <v>189</v>
      </c>
      <c r="C19" s="38">
        <f t="shared" si="0"/>
        <v>0</v>
      </c>
      <c r="D19" s="38">
        <v>0</v>
      </c>
      <c r="E19" s="38">
        <v>0</v>
      </c>
    </row>
    <row r="20" spans="1:5" ht="24.75" customHeight="1">
      <c r="A20" s="28">
        <v>30199</v>
      </c>
      <c r="B20" s="40" t="s">
        <v>190</v>
      </c>
      <c r="C20" s="38">
        <f t="shared" si="0"/>
        <v>311.79</v>
      </c>
      <c r="D20" s="38">
        <v>311.79</v>
      </c>
      <c r="E20" s="38">
        <v>0</v>
      </c>
    </row>
    <row r="21" spans="1:5" ht="24.75" customHeight="1">
      <c r="A21" s="28">
        <v>302</v>
      </c>
      <c r="B21" s="39" t="s">
        <v>191</v>
      </c>
      <c r="C21" s="110">
        <f>SUM(C22:C48)</f>
        <v>229.26999999999998</v>
      </c>
      <c r="D21" s="110">
        <f>SUM(D22:D48)</f>
        <v>0</v>
      </c>
      <c r="E21" s="110">
        <f>SUM(E22:E48)</f>
        <v>229.26999999999998</v>
      </c>
    </row>
    <row r="22" spans="1:5" ht="24.75" customHeight="1">
      <c r="A22" s="28">
        <v>30201</v>
      </c>
      <c r="B22" s="40" t="s">
        <v>192</v>
      </c>
      <c r="C22" s="38">
        <f>D22+E22</f>
        <v>132.4</v>
      </c>
      <c r="D22" s="38">
        <v>0</v>
      </c>
      <c r="E22" s="38">
        <v>132.4</v>
      </c>
    </row>
    <row r="23" spans="1:5" ht="24.75" customHeight="1">
      <c r="A23" s="28">
        <v>30202</v>
      </c>
      <c r="B23" s="40" t="s">
        <v>193</v>
      </c>
      <c r="C23" s="38">
        <f aca="true" t="shared" si="1" ref="C23:C48">D23+E23</f>
        <v>1</v>
      </c>
      <c r="D23" s="38">
        <v>0</v>
      </c>
      <c r="E23" s="38">
        <v>1</v>
      </c>
    </row>
    <row r="24" spans="1:5" ht="24.75" customHeight="1">
      <c r="A24" s="28">
        <v>30203</v>
      </c>
      <c r="B24" s="40" t="s">
        <v>194</v>
      </c>
      <c r="C24" s="38">
        <f t="shared" si="1"/>
        <v>0</v>
      </c>
      <c r="D24" s="38">
        <v>0</v>
      </c>
      <c r="E24" s="38">
        <v>0</v>
      </c>
    </row>
    <row r="25" spans="1:5" ht="24.75" customHeight="1">
      <c r="A25" s="28">
        <v>30204</v>
      </c>
      <c r="B25" s="40" t="s">
        <v>195</v>
      </c>
      <c r="C25" s="38">
        <f t="shared" si="1"/>
        <v>0</v>
      </c>
      <c r="D25" s="38">
        <v>0</v>
      </c>
      <c r="E25" s="38">
        <v>0</v>
      </c>
    </row>
    <row r="26" spans="1:5" ht="24.75" customHeight="1">
      <c r="A26" s="28">
        <v>30205</v>
      </c>
      <c r="B26" s="40" t="s">
        <v>196</v>
      </c>
      <c r="C26" s="38">
        <f t="shared" si="1"/>
        <v>8</v>
      </c>
      <c r="D26" s="38">
        <v>0</v>
      </c>
      <c r="E26" s="38">
        <v>8</v>
      </c>
    </row>
    <row r="27" spans="1:5" ht="24.75" customHeight="1">
      <c r="A27" s="28">
        <v>30206</v>
      </c>
      <c r="B27" s="40" t="s">
        <v>197</v>
      </c>
      <c r="C27" s="38">
        <f t="shared" si="1"/>
        <v>5</v>
      </c>
      <c r="D27" s="38">
        <v>0</v>
      </c>
      <c r="E27" s="38">
        <v>5</v>
      </c>
    </row>
    <row r="28" spans="1:5" ht="24.75" customHeight="1">
      <c r="A28" s="28">
        <v>30207</v>
      </c>
      <c r="B28" s="40" t="s">
        <v>198</v>
      </c>
      <c r="C28" s="38">
        <f t="shared" si="1"/>
        <v>6.5</v>
      </c>
      <c r="D28" s="38">
        <v>0</v>
      </c>
      <c r="E28" s="38">
        <v>6.5</v>
      </c>
    </row>
    <row r="29" spans="1:5" ht="24.75" customHeight="1">
      <c r="A29" s="28">
        <v>30208</v>
      </c>
      <c r="B29" s="40" t="s">
        <v>199</v>
      </c>
      <c r="C29" s="38">
        <f t="shared" si="1"/>
        <v>18.16</v>
      </c>
      <c r="D29" s="38">
        <v>0</v>
      </c>
      <c r="E29" s="38">
        <v>18.16</v>
      </c>
    </row>
    <row r="30" spans="1:5" ht="24.75" customHeight="1">
      <c r="A30" s="28">
        <v>30209</v>
      </c>
      <c r="B30" s="40" t="s">
        <v>200</v>
      </c>
      <c r="C30" s="38">
        <f t="shared" si="1"/>
        <v>0</v>
      </c>
      <c r="D30" s="38">
        <v>0</v>
      </c>
      <c r="E30" s="38">
        <v>0</v>
      </c>
    </row>
    <row r="31" spans="1:5" ht="24.75" customHeight="1">
      <c r="A31" s="28">
        <v>30211</v>
      </c>
      <c r="B31" s="40" t="s">
        <v>201</v>
      </c>
      <c r="C31" s="38">
        <f t="shared" si="1"/>
        <v>10</v>
      </c>
      <c r="D31" s="38">
        <v>0</v>
      </c>
      <c r="E31" s="38">
        <f>100000/10000</f>
        <v>10</v>
      </c>
    </row>
    <row r="32" spans="1:5" ht="24.75" customHeight="1">
      <c r="A32" s="28">
        <v>30212</v>
      </c>
      <c r="B32" s="40" t="s">
        <v>202</v>
      </c>
      <c r="C32" s="38">
        <f t="shared" si="1"/>
        <v>0</v>
      </c>
      <c r="D32" s="38">
        <v>0</v>
      </c>
      <c r="E32" s="38">
        <v>0</v>
      </c>
    </row>
    <row r="33" spans="1:5" ht="24.75" customHeight="1">
      <c r="A33" s="28">
        <v>30213</v>
      </c>
      <c r="B33" s="40" t="s">
        <v>203</v>
      </c>
      <c r="C33" s="38">
        <f t="shared" si="1"/>
        <v>0</v>
      </c>
      <c r="D33" s="38">
        <v>0</v>
      </c>
      <c r="E33" s="38">
        <v>0</v>
      </c>
    </row>
    <row r="34" spans="1:5" ht="24.75" customHeight="1">
      <c r="A34" s="28">
        <v>30214</v>
      </c>
      <c r="B34" s="40" t="s">
        <v>204</v>
      </c>
      <c r="C34" s="38">
        <f t="shared" si="1"/>
        <v>0</v>
      </c>
      <c r="D34" s="38">
        <v>0</v>
      </c>
      <c r="E34" s="38">
        <v>0</v>
      </c>
    </row>
    <row r="35" spans="1:5" ht="24.75" customHeight="1">
      <c r="A35" s="28">
        <v>30215</v>
      </c>
      <c r="B35" s="40" t="s">
        <v>205</v>
      </c>
      <c r="C35" s="38">
        <f t="shared" si="1"/>
        <v>0</v>
      </c>
      <c r="D35" s="38">
        <v>0</v>
      </c>
      <c r="E35" s="38">
        <v>0</v>
      </c>
    </row>
    <row r="36" spans="1:5" ht="24.75" customHeight="1">
      <c r="A36" s="28">
        <v>30216</v>
      </c>
      <c r="B36" s="40" t="s">
        <v>206</v>
      </c>
      <c r="C36" s="38">
        <f t="shared" si="1"/>
        <v>0</v>
      </c>
      <c r="D36" s="38">
        <v>0</v>
      </c>
      <c r="E36" s="38">
        <v>0</v>
      </c>
    </row>
    <row r="37" spans="1:5" ht="24.75" customHeight="1">
      <c r="A37" s="28">
        <v>30217</v>
      </c>
      <c r="B37" s="40" t="s">
        <v>207</v>
      </c>
      <c r="C37" s="38">
        <f t="shared" si="1"/>
        <v>0</v>
      </c>
      <c r="D37" s="38">
        <v>0</v>
      </c>
      <c r="E37" s="38">
        <v>0</v>
      </c>
    </row>
    <row r="38" spans="1:5" ht="24.75" customHeight="1">
      <c r="A38" s="28">
        <v>30218</v>
      </c>
      <c r="B38" s="40" t="s">
        <v>208</v>
      </c>
      <c r="C38" s="38">
        <f t="shared" si="1"/>
        <v>0</v>
      </c>
      <c r="D38" s="38">
        <v>0</v>
      </c>
      <c r="E38" s="38">
        <v>0</v>
      </c>
    </row>
    <row r="39" spans="1:5" ht="24.75" customHeight="1">
      <c r="A39" s="28">
        <v>30224</v>
      </c>
      <c r="B39" s="40" t="s">
        <v>209</v>
      </c>
      <c r="C39" s="38">
        <f t="shared" si="1"/>
        <v>0</v>
      </c>
      <c r="D39" s="38">
        <v>0</v>
      </c>
      <c r="E39" s="38">
        <v>0</v>
      </c>
    </row>
    <row r="40" spans="1:5" ht="24.75" customHeight="1">
      <c r="A40" s="28">
        <v>30225</v>
      </c>
      <c r="B40" s="40" t="s">
        <v>210</v>
      </c>
      <c r="C40" s="38">
        <f t="shared" si="1"/>
        <v>0</v>
      </c>
      <c r="D40" s="38">
        <v>0</v>
      </c>
      <c r="E40" s="38">
        <v>0</v>
      </c>
    </row>
    <row r="41" spans="1:5" ht="24.75" customHeight="1">
      <c r="A41" s="28">
        <v>30226</v>
      </c>
      <c r="B41" s="40" t="s">
        <v>211</v>
      </c>
      <c r="C41" s="38">
        <f t="shared" si="1"/>
        <v>0</v>
      </c>
      <c r="D41" s="38">
        <v>0</v>
      </c>
      <c r="E41" s="38">
        <v>0</v>
      </c>
    </row>
    <row r="42" spans="1:5" ht="24.75" customHeight="1">
      <c r="A42" s="28">
        <v>30227</v>
      </c>
      <c r="B42" s="40" t="s">
        <v>212</v>
      </c>
      <c r="C42" s="38">
        <f t="shared" si="1"/>
        <v>0</v>
      </c>
      <c r="D42" s="38">
        <v>0</v>
      </c>
      <c r="E42" s="38">
        <v>0</v>
      </c>
    </row>
    <row r="43" spans="1:5" ht="24.75" customHeight="1">
      <c r="A43" s="28">
        <v>30228</v>
      </c>
      <c r="B43" s="40" t="s">
        <v>213</v>
      </c>
      <c r="C43" s="38">
        <f t="shared" si="1"/>
        <v>0</v>
      </c>
      <c r="D43" s="38">
        <v>0</v>
      </c>
      <c r="E43" s="38">
        <v>0</v>
      </c>
    </row>
    <row r="44" spans="1:5" ht="24.75" customHeight="1">
      <c r="A44" s="28">
        <v>30229</v>
      </c>
      <c r="B44" s="40" t="s">
        <v>214</v>
      </c>
      <c r="C44" s="38">
        <f t="shared" si="1"/>
        <v>0</v>
      </c>
      <c r="D44" s="38">
        <v>0</v>
      </c>
      <c r="E44" s="38">
        <v>0</v>
      </c>
    </row>
    <row r="45" spans="1:5" ht="24.75" customHeight="1">
      <c r="A45" s="28">
        <v>30231</v>
      </c>
      <c r="B45" s="40" t="s">
        <v>215</v>
      </c>
      <c r="C45" s="38">
        <f t="shared" si="1"/>
        <v>24.6</v>
      </c>
      <c r="D45" s="38">
        <v>0</v>
      </c>
      <c r="E45" s="38">
        <f>246000/10000</f>
        <v>24.6</v>
      </c>
    </row>
    <row r="46" spans="1:5" ht="24.75" customHeight="1">
      <c r="A46" s="28">
        <v>30239</v>
      </c>
      <c r="B46" s="40" t="s">
        <v>216</v>
      </c>
      <c r="C46" s="38">
        <f t="shared" si="1"/>
        <v>13.5</v>
      </c>
      <c r="D46" s="38">
        <v>0</v>
      </c>
      <c r="E46" s="38">
        <v>13.5</v>
      </c>
    </row>
    <row r="47" spans="1:5" ht="24.75" customHeight="1">
      <c r="A47" s="28">
        <v>30240</v>
      </c>
      <c r="B47" s="40" t="s">
        <v>217</v>
      </c>
      <c r="C47" s="38">
        <f t="shared" si="1"/>
        <v>0</v>
      </c>
      <c r="D47" s="38">
        <v>0</v>
      </c>
      <c r="E47" s="38">
        <v>0</v>
      </c>
    </row>
    <row r="48" spans="1:5" ht="24.75" customHeight="1">
      <c r="A48" s="28">
        <v>30299</v>
      </c>
      <c r="B48" s="40" t="s">
        <v>218</v>
      </c>
      <c r="C48" s="38">
        <f t="shared" si="1"/>
        <v>10.11</v>
      </c>
      <c r="D48" s="38">
        <v>0</v>
      </c>
      <c r="E48" s="38">
        <v>10.11</v>
      </c>
    </row>
    <row r="49" spans="1:5" ht="24.75" customHeight="1">
      <c r="A49" s="28">
        <v>303</v>
      </c>
      <c r="B49" s="39" t="s">
        <v>219</v>
      </c>
      <c r="C49" s="110">
        <f>SUM(C50:C60)</f>
        <v>43.05</v>
      </c>
      <c r="D49" s="110">
        <f>SUM(D50:D60)</f>
        <v>43.05</v>
      </c>
      <c r="E49" s="110">
        <f>SUM(E50:E60)</f>
        <v>0</v>
      </c>
    </row>
    <row r="50" spans="1:5" ht="24.75" customHeight="1">
      <c r="A50" s="28">
        <v>30301</v>
      </c>
      <c r="B50" s="40" t="s">
        <v>220</v>
      </c>
      <c r="C50" s="38">
        <f>D50+E50</f>
        <v>15.64</v>
      </c>
      <c r="D50" s="38">
        <v>15.64</v>
      </c>
      <c r="E50" s="38">
        <v>0</v>
      </c>
    </row>
    <row r="51" spans="1:5" ht="24.75" customHeight="1">
      <c r="A51" s="28">
        <v>30302</v>
      </c>
      <c r="B51" s="40" t="s">
        <v>221</v>
      </c>
      <c r="C51" s="38">
        <f aca="true" t="shared" si="2" ref="C51:C60">D51+E51</f>
        <v>0</v>
      </c>
      <c r="D51" s="38">
        <v>0</v>
      </c>
      <c r="E51" s="38">
        <v>0</v>
      </c>
    </row>
    <row r="52" spans="1:5" ht="24.75" customHeight="1">
      <c r="A52" s="28">
        <v>30303</v>
      </c>
      <c r="B52" s="40" t="s">
        <v>222</v>
      </c>
      <c r="C52" s="38">
        <f t="shared" si="2"/>
        <v>0</v>
      </c>
      <c r="D52" s="38">
        <v>0</v>
      </c>
      <c r="E52" s="38">
        <v>0</v>
      </c>
    </row>
    <row r="53" spans="1:5" ht="24.75" customHeight="1">
      <c r="A53" s="28">
        <v>30304</v>
      </c>
      <c r="B53" s="40" t="s">
        <v>223</v>
      </c>
      <c r="C53" s="38">
        <f t="shared" si="2"/>
        <v>0</v>
      </c>
      <c r="D53" s="38">
        <v>0</v>
      </c>
      <c r="E53" s="38">
        <v>0</v>
      </c>
    </row>
    <row r="54" spans="1:5" ht="24.75" customHeight="1">
      <c r="A54" s="28">
        <v>30305</v>
      </c>
      <c r="B54" s="40" t="s">
        <v>224</v>
      </c>
      <c r="C54" s="38">
        <f t="shared" si="2"/>
        <v>2.45</v>
      </c>
      <c r="D54" s="38">
        <v>2.45</v>
      </c>
      <c r="E54" s="38">
        <v>0</v>
      </c>
    </row>
    <row r="55" spans="1:5" ht="24.75" customHeight="1">
      <c r="A55" s="28">
        <v>30306</v>
      </c>
      <c r="B55" s="40" t="s">
        <v>225</v>
      </c>
      <c r="C55" s="38">
        <f t="shared" si="2"/>
        <v>0</v>
      </c>
      <c r="D55" s="38">
        <v>0</v>
      </c>
      <c r="E55" s="38">
        <v>0</v>
      </c>
    </row>
    <row r="56" spans="1:5" ht="24.75" customHeight="1">
      <c r="A56" s="28">
        <v>30307</v>
      </c>
      <c r="B56" s="40" t="s">
        <v>226</v>
      </c>
      <c r="C56" s="38">
        <f t="shared" si="2"/>
        <v>0</v>
      </c>
      <c r="D56" s="38">
        <v>0</v>
      </c>
      <c r="E56" s="38">
        <v>0</v>
      </c>
    </row>
    <row r="57" spans="1:5" ht="24.75" customHeight="1">
      <c r="A57" s="28">
        <v>30308</v>
      </c>
      <c r="B57" s="40" t="s">
        <v>227</v>
      </c>
      <c r="C57" s="38">
        <f t="shared" si="2"/>
        <v>0</v>
      </c>
      <c r="D57" s="38">
        <v>0</v>
      </c>
      <c r="E57" s="38">
        <v>0</v>
      </c>
    </row>
    <row r="58" spans="1:5" ht="24.75" customHeight="1">
      <c r="A58" s="28">
        <v>30309</v>
      </c>
      <c r="B58" s="40" t="s">
        <v>228</v>
      </c>
      <c r="C58" s="38">
        <f t="shared" si="2"/>
        <v>0</v>
      </c>
      <c r="D58" s="38">
        <v>0</v>
      </c>
      <c r="E58" s="38">
        <v>0</v>
      </c>
    </row>
    <row r="59" spans="1:5" ht="24.75" customHeight="1">
      <c r="A59" s="28">
        <v>30310</v>
      </c>
      <c r="B59" s="40" t="s">
        <v>229</v>
      </c>
      <c r="C59" s="38">
        <f t="shared" si="2"/>
        <v>0</v>
      </c>
      <c r="D59" s="38">
        <v>0</v>
      </c>
      <c r="E59" s="38">
        <v>0</v>
      </c>
    </row>
    <row r="60" spans="1:5" ht="24.75" customHeight="1">
      <c r="A60" s="28">
        <v>30399</v>
      </c>
      <c r="B60" s="40" t="s">
        <v>230</v>
      </c>
      <c r="C60" s="38">
        <f t="shared" si="2"/>
        <v>24.96</v>
      </c>
      <c r="D60" s="38">
        <v>24.96</v>
      </c>
      <c r="E60" s="38">
        <v>0</v>
      </c>
    </row>
    <row r="61" spans="1:5" ht="24.75" customHeight="1">
      <c r="A61" s="28">
        <v>310</v>
      </c>
      <c r="B61" s="39" t="s">
        <v>231</v>
      </c>
      <c r="C61" s="110">
        <f>SUM(C62:C65)</f>
        <v>0</v>
      </c>
      <c r="D61" s="110">
        <f>SUM(D62:D65)</f>
        <v>0</v>
      </c>
      <c r="E61" s="110">
        <f>SUM(E62:E65)</f>
        <v>0</v>
      </c>
    </row>
    <row r="62" spans="1:5" ht="24.75" customHeight="1">
      <c r="A62" s="28">
        <v>31002</v>
      </c>
      <c r="B62" s="40" t="s">
        <v>232</v>
      </c>
      <c r="C62" s="38">
        <f>D62+E62</f>
        <v>0</v>
      </c>
      <c r="D62" s="38">
        <v>0</v>
      </c>
      <c r="E62" s="38">
        <v>0</v>
      </c>
    </row>
    <row r="63" spans="1:5" ht="24.75" customHeight="1">
      <c r="A63" s="28">
        <v>31003</v>
      </c>
      <c r="B63" s="40" t="s">
        <v>233</v>
      </c>
      <c r="C63" s="38">
        <f>D63+E63</f>
        <v>0</v>
      </c>
      <c r="D63" s="38">
        <v>0</v>
      </c>
      <c r="E63" s="38">
        <v>0</v>
      </c>
    </row>
    <row r="64" spans="1:5" ht="24.75" customHeight="1">
      <c r="A64" s="28">
        <v>31007</v>
      </c>
      <c r="B64" s="40" t="s">
        <v>234</v>
      </c>
      <c r="C64" s="38">
        <f>D64+E64</f>
        <v>0</v>
      </c>
      <c r="D64" s="38">
        <v>0</v>
      </c>
      <c r="E64" s="38">
        <v>0</v>
      </c>
    </row>
    <row r="65" spans="1:5" ht="24.75" customHeight="1">
      <c r="A65" s="28">
        <v>31099</v>
      </c>
      <c r="B65" s="40" t="s">
        <v>235</v>
      </c>
      <c r="C65" s="38">
        <f>D65+E65</f>
        <v>0</v>
      </c>
      <c r="D65" s="38">
        <v>0</v>
      </c>
      <c r="E65" s="38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C14" sqref="C14"/>
    </sheetView>
  </sheetViews>
  <sheetFormatPr defaultColWidth="9.00390625" defaultRowHeight="14.25"/>
  <sheetData>
    <row r="1" ht="23.25" customHeight="1">
      <c r="A1" t="s">
        <v>236</v>
      </c>
    </row>
    <row r="2" spans="1:24" s="5" customFormat="1" ht="30.75" customHeight="1">
      <c r="A2" s="145" t="s">
        <v>237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ht="20.25" customHeight="1">
      <c r="W3" t="s">
        <v>3</v>
      </c>
    </row>
    <row r="4" spans="1:24" s="33" customFormat="1" ht="24.75" customHeight="1">
      <c r="A4" s="142" t="s">
        <v>238</v>
      </c>
      <c r="B4" s="142"/>
      <c r="C4" s="142"/>
      <c r="D4" s="142"/>
      <c r="E4" s="142"/>
      <c r="F4" s="142"/>
      <c r="G4" s="142"/>
      <c r="H4" s="142"/>
      <c r="I4" s="142" t="s">
        <v>94</v>
      </c>
      <c r="J4" s="142"/>
      <c r="K4" s="142"/>
      <c r="L4" s="142"/>
      <c r="M4" s="142"/>
      <c r="N4" s="142"/>
      <c r="O4" s="142"/>
      <c r="P4" s="142"/>
      <c r="Q4" s="142" t="s">
        <v>95</v>
      </c>
      <c r="R4" s="142"/>
      <c r="S4" s="142"/>
      <c r="T4" s="142"/>
      <c r="U4" s="142"/>
      <c r="V4" s="142"/>
      <c r="W4" s="142"/>
      <c r="X4" s="142"/>
    </row>
    <row r="5" spans="1:24" s="33" customFormat="1" ht="24.75" customHeight="1">
      <c r="A5" s="142" t="s">
        <v>97</v>
      </c>
      <c r="B5" s="142" t="s">
        <v>239</v>
      </c>
      <c r="C5" s="142" t="s">
        <v>240</v>
      </c>
      <c r="D5" s="142"/>
      <c r="E5" s="142"/>
      <c r="F5" s="143" t="s">
        <v>207</v>
      </c>
      <c r="G5" s="143" t="s">
        <v>205</v>
      </c>
      <c r="H5" s="142" t="s">
        <v>206</v>
      </c>
      <c r="I5" s="142" t="s">
        <v>97</v>
      </c>
      <c r="J5" s="142" t="s">
        <v>239</v>
      </c>
      <c r="K5" s="142" t="s">
        <v>240</v>
      </c>
      <c r="L5" s="142"/>
      <c r="M5" s="142"/>
      <c r="N5" s="143" t="s">
        <v>207</v>
      </c>
      <c r="O5" s="143" t="s">
        <v>205</v>
      </c>
      <c r="P5" s="142" t="s">
        <v>206</v>
      </c>
      <c r="Q5" s="142" t="s">
        <v>97</v>
      </c>
      <c r="R5" s="142" t="s">
        <v>239</v>
      </c>
      <c r="S5" s="142" t="s">
        <v>240</v>
      </c>
      <c r="T5" s="142"/>
      <c r="U5" s="142"/>
      <c r="V5" s="142" t="s">
        <v>207</v>
      </c>
      <c r="W5" s="143" t="s">
        <v>205</v>
      </c>
      <c r="X5" s="142" t="s">
        <v>206</v>
      </c>
    </row>
    <row r="6" spans="1:24" s="33" customFormat="1" ht="51.75" customHeight="1">
      <c r="A6" s="142"/>
      <c r="B6" s="142"/>
      <c r="C6" s="34" t="s">
        <v>9</v>
      </c>
      <c r="D6" s="34" t="s">
        <v>241</v>
      </c>
      <c r="E6" s="34" t="s">
        <v>242</v>
      </c>
      <c r="F6" s="144"/>
      <c r="G6" s="144"/>
      <c r="H6" s="142"/>
      <c r="I6" s="142"/>
      <c r="J6" s="142"/>
      <c r="K6" s="34" t="s">
        <v>9</v>
      </c>
      <c r="L6" s="34" t="s">
        <v>241</v>
      </c>
      <c r="M6" s="34" t="s">
        <v>242</v>
      </c>
      <c r="N6" s="144"/>
      <c r="O6" s="144"/>
      <c r="P6" s="142"/>
      <c r="Q6" s="142"/>
      <c r="R6" s="142"/>
      <c r="S6" s="34" t="s">
        <v>9</v>
      </c>
      <c r="T6" s="34" t="s">
        <v>241</v>
      </c>
      <c r="U6" s="34" t="s">
        <v>242</v>
      </c>
      <c r="V6" s="142"/>
      <c r="W6" s="144"/>
      <c r="X6" s="142"/>
    </row>
    <row r="7" spans="1:24" s="75" customFormat="1" ht="24.75" customHeight="1">
      <c r="A7" s="111">
        <f>B7+C7+F7+G7+H7</f>
        <v>21.59</v>
      </c>
      <c r="B7" s="111">
        <v>0</v>
      </c>
      <c r="C7" s="111">
        <f>D7+E7</f>
        <v>17.59</v>
      </c>
      <c r="D7" s="111">
        <v>0</v>
      </c>
      <c r="E7" s="111">
        <f>175900/10000</f>
        <v>17.59</v>
      </c>
      <c r="F7" s="111">
        <v>0</v>
      </c>
      <c r="G7" s="111">
        <f>40000/10000</f>
        <v>4</v>
      </c>
      <c r="H7" s="111">
        <v>0</v>
      </c>
      <c r="I7" s="111">
        <f>J7+K7+N7+O7+P7</f>
        <v>21.0669</v>
      </c>
      <c r="J7" s="111">
        <v>0</v>
      </c>
      <c r="K7" s="111">
        <f>L7+M7</f>
        <v>17.59</v>
      </c>
      <c r="L7" s="111">
        <v>0</v>
      </c>
      <c r="M7" s="111">
        <f>175900/10000</f>
        <v>17.59</v>
      </c>
      <c r="N7" s="111">
        <v>0</v>
      </c>
      <c r="O7" s="111">
        <f>34769/10000</f>
        <v>3.4769</v>
      </c>
      <c r="P7" s="111">
        <v>0</v>
      </c>
      <c r="Q7" s="111">
        <f>R7+S7+V7+W7+X7</f>
        <v>24.6</v>
      </c>
      <c r="R7" s="111">
        <v>0</v>
      </c>
      <c r="S7" s="111">
        <f>T7+U7</f>
        <v>24.6</v>
      </c>
      <c r="T7" s="111">
        <v>0</v>
      </c>
      <c r="U7" s="111">
        <f>246000/10000</f>
        <v>24.6</v>
      </c>
      <c r="V7" s="111">
        <v>0</v>
      </c>
      <c r="W7" s="111">
        <v>0</v>
      </c>
      <c r="X7" s="111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PageLayoutView="0" workbookViewId="0" topLeftCell="A1">
      <selection activeCell="B19" sqref="B19"/>
    </sheetView>
  </sheetViews>
  <sheetFormatPr defaultColWidth="9.00390625" defaultRowHeight="14.25"/>
  <cols>
    <col min="1" max="1" width="9.00390625" style="18" customWidth="1"/>
    <col min="2" max="2" width="14.375" style="18" customWidth="1"/>
    <col min="3" max="3" width="10.25390625" style="18" customWidth="1"/>
    <col min="4" max="4" width="9.00390625" style="18" customWidth="1"/>
    <col min="5" max="5" width="10.125" style="18" customWidth="1"/>
    <col min="6" max="6" width="11.875" style="18" customWidth="1"/>
    <col min="7" max="7" width="16.50390625" style="18" customWidth="1"/>
    <col min="8" max="8" width="14.75390625" style="18" customWidth="1"/>
    <col min="9" max="9" width="13.25390625" style="18" customWidth="1"/>
    <col min="10" max="10" width="21.25390625" style="18" customWidth="1"/>
    <col min="11" max="11" width="16.00390625" style="18" customWidth="1"/>
    <col min="12" max="12" width="9.00390625" style="18" customWidth="1"/>
    <col min="13" max="13" width="19.75390625" style="18" customWidth="1"/>
    <col min="14" max="14" width="15.50390625" style="18" customWidth="1"/>
    <col min="15" max="16384" width="9.00390625" style="18" customWidth="1"/>
  </cols>
  <sheetData>
    <row r="1" ht="14.25">
      <c r="A1" s="18" t="s">
        <v>243</v>
      </c>
    </row>
    <row r="2" spans="1:14" s="16" customFormat="1" ht="38.25" customHeight="1">
      <c r="A2" s="126" t="s">
        <v>244</v>
      </c>
      <c r="B2" s="126"/>
      <c r="C2" s="126"/>
      <c r="D2" s="126"/>
      <c r="E2" s="126"/>
      <c r="F2" s="126"/>
      <c r="G2" s="126"/>
      <c r="H2" s="126"/>
      <c r="I2" s="126"/>
      <c r="J2" s="126"/>
      <c r="K2" s="25"/>
      <c r="L2" s="25"/>
      <c r="M2" s="25"/>
      <c r="N2" s="25"/>
    </row>
    <row r="3" ht="14.25">
      <c r="J3" s="18" t="s">
        <v>3</v>
      </c>
    </row>
    <row r="4" spans="1:10" ht="19.5" customHeight="1">
      <c r="A4" s="148" t="s">
        <v>42</v>
      </c>
      <c r="B4" s="148"/>
      <c r="C4" s="148" t="s">
        <v>94</v>
      </c>
      <c r="D4" s="148" t="s">
        <v>95</v>
      </c>
      <c r="E4" s="148"/>
      <c r="F4" s="148"/>
      <c r="G4" s="148"/>
      <c r="H4" s="148"/>
      <c r="I4" s="148" t="s">
        <v>96</v>
      </c>
      <c r="J4" s="148"/>
    </row>
    <row r="5" spans="1:10" ht="19.5" customHeight="1">
      <c r="A5" s="146" t="s">
        <v>47</v>
      </c>
      <c r="B5" s="146" t="s">
        <v>48</v>
      </c>
      <c r="C5" s="148"/>
      <c r="D5" s="146" t="s">
        <v>97</v>
      </c>
      <c r="E5" s="149" t="s">
        <v>98</v>
      </c>
      <c r="F5" s="150"/>
      <c r="G5" s="151"/>
      <c r="H5" s="146" t="s">
        <v>99</v>
      </c>
      <c r="I5" s="146" t="s">
        <v>100</v>
      </c>
      <c r="J5" s="146" t="s">
        <v>101</v>
      </c>
    </row>
    <row r="6" spans="1:10" ht="19.5" customHeight="1">
      <c r="A6" s="147"/>
      <c r="B6" s="147"/>
      <c r="C6" s="148"/>
      <c r="D6" s="147"/>
      <c r="E6" s="28" t="s">
        <v>9</v>
      </c>
      <c r="F6" s="28" t="s">
        <v>245</v>
      </c>
      <c r="G6" s="28" t="s">
        <v>246</v>
      </c>
      <c r="H6" s="147"/>
      <c r="I6" s="147"/>
      <c r="J6" s="147"/>
    </row>
    <row r="7" spans="1:10" ht="19.5" customHeight="1">
      <c r="A7" s="29"/>
      <c r="B7" s="29"/>
      <c r="C7" s="30"/>
      <c r="D7" s="30">
        <f aca="true" t="shared" si="0" ref="D7:D16">E7+H7</f>
        <v>0</v>
      </c>
      <c r="E7" s="30">
        <f aca="true" t="shared" si="1" ref="E7:E16">F7+G7</f>
        <v>0</v>
      </c>
      <c r="F7" s="30"/>
      <c r="G7" s="30"/>
      <c r="H7" s="30"/>
      <c r="I7" s="31">
        <f aca="true" t="shared" si="2" ref="I7:I16">D7-C7</f>
        <v>0</v>
      </c>
      <c r="J7" s="32"/>
    </row>
    <row r="8" spans="1:10" ht="19.5" customHeight="1">
      <c r="A8" s="29"/>
      <c r="B8" s="29"/>
      <c r="C8" s="30"/>
      <c r="D8" s="30">
        <f t="shared" si="0"/>
        <v>0</v>
      </c>
      <c r="E8" s="30">
        <f t="shared" si="1"/>
        <v>0</v>
      </c>
      <c r="F8" s="30"/>
      <c r="G8" s="30"/>
      <c r="H8" s="30"/>
      <c r="I8" s="31">
        <f t="shared" si="2"/>
        <v>0</v>
      </c>
      <c r="J8" s="32"/>
    </row>
    <row r="9" spans="1:10" ht="19.5" customHeight="1">
      <c r="A9" s="29"/>
      <c r="B9" s="29"/>
      <c r="C9" s="30"/>
      <c r="D9" s="30">
        <f t="shared" si="0"/>
        <v>0</v>
      </c>
      <c r="E9" s="30">
        <f t="shared" si="1"/>
        <v>0</v>
      </c>
      <c r="F9" s="30"/>
      <c r="G9" s="30"/>
      <c r="H9" s="30"/>
      <c r="I9" s="31">
        <f t="shared" si="2"/>
        <v>0</v>
      </c>
      <c r="J9" s="32"/>
    </row>
    <row r="10" spans="1:10" ht="19.5" customHeight="1">
      <c r="A10" s="29"/>
      <c r="B10" s="29"/>
      <c r="C10" s="30"/>
      <c r="D10" s="30">
        <f t="shared" si="0"/>
        <v>0</v>
      </c>
      <c r="E10" s="30">
        <f t="shared" si="1"/>
        <v>0</v>
      </c>
      <c r="F10" s="30"/>
      <c r="G10" s="30"/>
      <c r="H10" s="30"/>
      <c r="I10" s="31">
        <f t="shared" si="2"/>
        <v>0</v>
      </c>
      <c r="J10" s="32"/>
    </row>
    <row r="11" spans="1:10" ht="19.5" customHeight="1">
      <c r="A11" s="29"/>
      <c r="B11" s="29"/>
      <c r="C11" s="30"/>
      <c r="D11" s="30">
        <f t="shared" si="0"/>
        <v>0</v>
      </c>
      <c r="E11" s="30">
        <f t="shared" si="1"/>
        <v>0</v>
      </c>
      <c r="F11" s="30"/>
      <c r="G11" s="30"/>
      <c r="H11" s="30"/>
      <c r="I11" s="31">
        <f t="shared" si="2"/>
        <v>0</v>
      </c>
      <c r="J11" s="32"/>
    </row>
    <row r="12" spans="1:10" ht="19.5" customHeight="1">
      <c r="A12" s="29"/>
      <c r="B12" s="29"/>
      <c r="C12" s="30"/>
      <c r="D12" s="30">
        <f t="shared" si="0"/>
        <v>0</v>
      </c>
      <c r="E12" s="30">
        <f t="shared" si="1"/>
        <v>0</v>
      </c>
      <c r="F12" s="30"/>
      <c r="G12" s="30"/>
      <c r="H12" s="30"/>
      <c r="I12" s="31">
        <f t="shared" si="2"/>
        <v>0</v>
      </c>
      <c r="J12" s="32"/>
    </row>
    <row r="13" spans="1:10" ht="19.5" customHeight="1">
      <c r="A13" s="29"/>
      <c r="B13" s="29"/>
      <c r="C13" s="30"/>
      <c r="D13" s="30">
        <f t="shared" si="0"/>
        <v>0</v>
      </c>
      <c r="E13" s="30">
        <f t="shared" si="1"/>
        <v>0</v>
      </c>
      <c r="F13" s="30"/>
      <c r="G13" s="30"/>
      <c r="H13" s="30"/>
      <c r="I13" s="31">
        <f t="shared" si="2"/>
        <v>0</v>
      </c>
      <c r="J13" s="32"/>
    </row>
    <row r="14" spans="1:10" ht="19.5" customHeight="1">
      <c r="A14" s="29"/>
      <c r="B14" s="29"/>
      <c r="C14" s="30"/>
      <c r="D14" s="30">
        <f t="shared" si="0"/>
        <v>0</v>
      </c>
      <c r="E14" s="30">
        <f t="shared" si="1"/>
        <v>0</v>
      </c>
      <c r="F14" s="30"/>
      <c r="G14" s="30"/>
      <c r="H14" s="30"/>
      <c r="I14" s="31">
        <f t="shared" si="2"/>
        <v>0</v>
      </c>
      <c r="J14" s="32"/>
    </row>
    <row r="15" spans="1:10" ht="19.5" customHeight="1">
      <c r="A15" s="29"/>
      <c r="B15" s="29"/>
      <c r="C15" s="30"/>
      <c r="D15" s="30">
        <f t="shared" si="0"/>
        <v>0</v>
      </c>
      <c r="E15" s="30">
        <f t="shared" si="1"/>
        <v>0</v>
      </c>
      <c r="F15" s="30"/>
      <c r="G15" s="30"/>
      <c r="H15" s="30"/>
      <c r="I15" s="31">
        <f t="shared" si="2"/>
        <v>0</v>
      </c>
      <c r="J15" s="32"/>
    </row>
    <row r="16" spans="1:10" ht="19.5" customHeight="1">
      <c r="A16" s="29"/>
      <c r="B16" s="29"/>
      <c r="C16" s="30"/>
      <c r="D16" s="30">
        <f t="shared" si="0"/>
        <v>0</v>
      </c>
      <c r="E16" s="30">
        <f t="shared" si="1"/>
        <v>0</v>
      </c>
      <c r="F16" s="30"/>
      <c r="G16" s="30"/>
      <c r="H16" s="30"/>
      <c r="I16" s="31">
        <f t="shared" si="2"/>
        <v>0</v>
      </c>
      <c r="J16" s="32"/>
    </row>
    <row r="17" ht="14.25">
      <c r="A17" s="18" t="s">
        <v>247</v>
      </c>
    </row>
  </sheetData>
  <sheetProtection/>
  <mergeCells count="12"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5">
      <selection activeCell="D20" sqref="D20"/>
    </sheetView>
  </sheetViews>
  <sheetFormatPr defaultColWidth="9.00390625" defaultRowHeight="14.25"/>
  <cols>
    <col min="1" max="1" width="41.625" style="8" customWidth="1"/>
    <col min="2" max="2" width="20.00390625" style="65" customWidth="1"/>
    <col min="3" max="3" width="43.375" style="8" customWidth="1"/>
    <col min="4" max="4" width="15.00390625" style="65" customWidth="1"/>
    <col min="5" max="5" width="18.75390625" style="8" customWidth="1"/>
    <col min="6" max="6" width="25.25390625" style="8" customWidth="1"/>
    <col min="7" max="16384" width="9.00390625" style="8" customWidth="1"/>
  </cols>
  <sheetData>
    <row r="1" ht="30.75" customHeight="1">
      <c r="A1" s="8" t="s">
        <v>248</v>
      </c>
    </row>
    <row r="2" spans="1:6" ht="33.75" customHeight="1">
      <c r="A2" s="126" t="s">
        <v>249</v>
      </c>
      <c r="B2" s="126"/>
      <c r="C2" s="126"/>
      <c r="D2" s="126"/>
      <c r="E2" s="25"/>
      <c r="F2" s="25"/>
    </row>
    <row r="3" spans="3:4" ht="24.75" customHeight="1">
      <c r="C3" s="152" t="s">
        <v>250</v>
      </c>
      <c r="D3" s="152"/>
    </row>
    <row r="4" spans="1:4" ht="24.75" customHeight="1">
      <c r="A4" s="153" t="s">
        <v>4</v>
      </c>
      <c r="B4" s="153"/>
      <c r="C4" s="153" t="s">
        <v>5</v>
      </c>
      <c r="D4" s="153"/>
    </row>
    <row r="5" spans="1:4" ht="24.75" customHeight="1">
      <c r="A5" s="26" t="s">
        <v>251</v>
      </c>
      <c r="B5" s="27" t="s">
        <v>7</v>
      </c>
      <c r="C5" s="26" t="s">
        <v>251</v>
      </c>
      <c r="D5" s="27" t="s">
        <v>7</v>
      </c>
    </row>
    <row r="6" spans="1:4" ht="24.75" customHeight="1">
      <c r="A6" s="22" t="s">
        <v>252</v>
      </c>
      <c r="B6" s="94">
        <f>B7+B8</f>
        <v>1594.84913</v>
      </c>
      <c r="C6" s="22" t="s">
        <v>253</v>
      </c>
      <c r="D6" s="94">
        <f>D7+D8</f>
        <v>1594.84913</v>
      </c>
    </row>
    <row r="7" spans="1:4" ht="24.75" customHeight="1">
      <c r="A7" s="22" t="s">
        <v>254</v>
      </c>
      <c r="B7" s="112">
        <f>15948491.3/10000</f>
        <v>1594.84913</v>
      </c>
      <c r="C7" s="22" t="s">
        <v>255</v>
      </c>
      <c r="D7" s="112">
        <f>15948491.3/10000</f>
        <v>1594.84913</v>
      </c>
    </row>
    <row r="8" spans="1:4" ht="24.75" customHeight="1">
      <c r="A8" s="22" t="s">
        <v>256</v>
      </c>
      <c r="B8" s="94">
        <v>0</v>
      </c>
      <c r="C8" s="22" t="s">
        <v>257</v>
      </c>
      <c r="D8" s="94">
        <v>0</v>
      </c>
    </row>
    <row r="9" spans="1:4" ht="24.75" customHeight="1">
      <c r="A9" s="22" t="s">
        <v>258</v>
      </c>
      <c r="B9" s="94">
        <f>B10+B11</f>
        <v>0</v>
      </c>
      <c r="C9" s="22" t="s">
        <v>259</v>
      </c>
      <c r="D9" s="94">
        <f>D10+D11</f>
        <v>0</v>
      </c>
    </row>
    <row r="10" spans="1:4" ht="24.75" customHeight="1">
      <c r="A10" s="22" t="s">
        <v>260</v>
      </c>
      <c r="B10" s="94">
        <v>0</v>
      </c>
      <c r="C10" s="22" t="s">
        <v>255</v>
      </c>
      <c r="D10" s="94">
        <v>0</v>
      </c>
    </row>
    <row r="11" spans="1:4" ht="24.75" customHeight="1">
      <c r="A11" s="22" t="s">
        <v>261</v>
      </c>
      <c r="B11" s="94">
        <v>0</v>
      </c>
      <c r="C11" s="22" t="s">
        <v>257</v>
      </c>
      <c r="D11" s="94">
        <v>0</v>
      </c>
    </row>
    <row r="12" spans="1:4" ht="24.75" customHeight="1">
      <c r="A12" s="22" t="s">
        <v>262</v>
      </c>
      <c r="B12" s="94">
        <v>0</v>
      </c>
      <c r="C12" s="22" t="s">
        <v>263</v>
      </c>
      <c r="D12" s="94">
        <v>0</v>
      </c>
    </row>
    <row r="13" spans="1:4" ht="24.75" customHeight="1">
      <c r="A13" s="22" t="s">
        <v>264</v>
      </c>
      <c r="B13" s="94">
        <v>0</v>
      </c>
      <c r="C13" s="22" t="s">
        <v>265</v>
      </c>
      <c r="D13" s="94">
        <v>0</v>
      </c>
    </row>
    <row r="14" spans="1:4" ht="24.75" customHeight="1">
      <c r="A14" s="22" t="s">
        <v>266</v>
      </c>
      <c r="B14" s="94">
        <v>0</v>
      </c>
      <c r="C14" s="22" t="s">
        <v>267</v>
      </c>
      <c r="D14" s="94">
        <v>0</v>
      </c>
    </row>
    <row r="15" spans="1:4" ht="24.75" customHeight="1">
      <c r="A15" s="22" t="s">
        <v>268</v>
      </c>
      <c r="B15" s="94">
        <v>0</v>
      </c>
      <c r="C15" s="22" t="s">
        <v>269</v>
      </c>
      <c r="D15" s="94">
        <v>0</v>
      </c>
    </row>
    <row r="16" spans="1:4" ht="24.75" customHeight="1">
      <c r="A16" s="22" t="s">
        <v>270</v>
      </c>
      <c r="B16" s="94">
        <v>0</v>
      </c>
      <c r="C16" s="22" t="s">
        <v>271</v>
      </c>
      <c r="D16" s="94">
        <v>0</v>
      </c>
    </row>
    <row r="17" spans="1:4" ht="24.75" customHeight="1">
      <c r="A17" s="22" t="s">
        <v>272</v>
      </c>
      <c r="B17" s="94">
        <v>0</v>
      </c>
      <c r="C17" s="22" t="s">
        <v>273</v>
      </c>
      <c r="D17" s="94">
        <v>0</v>
      </c>
    </row>
    <row r="18" spans="1:4" ht="24.75" customHeight="1">
      <c r="A18" s="22" t="s">
        <v>274</v>
      </c>
      <c r="B18" s="94">
        <v>0</v>
      </c>
      <c r="C18" s="22"/>
      <c r="D18" s="94"/>
    </row>
    <row r="19" spans="1:4" ht="24.75" customHeight="1">
      <c r="A19" s="22"/>
      <c r="B19" s="94"/>
      <c r="C19" s="22"/>
      <c r="D19" s="94"/>
    </row>
    <row r="20" spans="1:4" ht="24.75" customHeight="1">
      <c r="A20" s="21" t="s">
        <v>275</v>
      </c>
      <c r="B20" s="94">
        <f>B6+B9+B12+B13+B14+B15+B16+B17+B18</f>
        <v>1594.84913</v>
      </c>
      <c r="C20" s="21" t="s">
        <v>276</v>
      </c>
      <c r="D20" s="94">
        <f>D6+D9+D12+D13+D14+D15+D16+D17</f>
        <v>1594.84913</v>
      </c>
    </row>
    <row r="21" spans="1:4" ht="24.75" customHeight="1">
      <c r="A21" s="21"/>
      <c r="B21" s="94"/>
      <c r="C21" s="21"/>
      <c r="D21" s="94"/>
    </row>
    <row r="22" spans="1:4" ht="24.75" customHeight="1">
      <c r="A22" s="22" t="s">
        <v>277</v>
      </c>
      <c r="B22" s="94">
        <f>B23+B26</f>
        <v>0</v>
      </c>
      <c r="C22" s="22" t="s">
        <v>278</v>
      </c>
      <c r="D22" s="94">
        <f>D23+D26+D29+D32+D35+D36</f>
        <v>0</v>
      </c>
    </row>
    <row r="23" spans="1:4" ht="24.75" customHeight="1">
      <c r="A23" s="22" t="s">
        <v>279</v>
      </c>
      <c r="B23" s="94">
        <v>0</v>
      </c>
      <c r="C23" s="22" t="s">
        <v>279</v>
      </c>
      <c r="D23" s="94">
        <f>D24+D25</f>
        <v>0</v>
      </c>
    </row>
    <row r="24" spans="1:4" ht="24.75" customHeight="1">
      <c r="A24" s="22" t="s">
        <v>280</v>
      </c>
      <c r="B24" s="94">
        <v>0</v>
      </c>
      <c r="C24" s="22" t="s">
        <v>280</v>
      </c>
      <c r="D24" s="94">
        <v>0</v>
      </c>
    </row>
    <row r="25" spans="1:4" ht="24.75" customHeight="1">
      <c r="A25" s="22" t="s">
        <v>281</v>
      </c>
      <c r="B25" s="94">
        <v>0</v>
      </c>
      <c r="C25" s="22" t="s">
        <v>281</v>
      </c>
      <c r="D25" s="94">
        <v>0</v>
      </c>
    </row>
    <row r="26" spans="1:4" ht="24.75" customHeight="1">
      <c r="A26" s="22" t="s">
        <v>282</v>
      </c>
      <c r="B26" s="94">
        <f>B27+B28</f>
        <v>0</v>
      </c>
      <c r="C26" s="22" t="s">
        <v>283</v>
      </c>
      <c r="D26" s="94">
        <f>D27+D28</f>
        <v>0</v>
      </c>
    </row>
    <row r="27" spans="1:4" ht="24.75" customHeight="1">
      <c r="A27" s="22" t="s">
        <v>284</v>
      </c>
      <c r="B27" s="94">
        <v>0</v>
      </c>
      <c r="C27" s="22" t="s">
        <v>280</v>
      </c>
      <c r="D27" s="94">
        <v>0</v>
      </c>
    </row>
    <row r="28" spans="1:4" ht="24.75" customHeight="1">
      <c r="A28" s="22" t="s">
        <v>285</v>
      </c>
      <c r="B28" s="94">
        <v>0</v>
      </c>
      <c r="C28" s="22" t="s">
        <v>281</v>
      </c>
      <c r="D28" s="94">
        <v>0</v>
      </c>
    </row>
    <row r="29" spans="1:4" ht="24.75" customHeight="1">
      <c r="A29" s="22" t="s">
        <v>286</v>
      </c>
      <c r="B29" s="94">
        <f>B30+B33+B36+B37</f>
        <v>0</v>
      </c>
      <c r="C29" s="22" t="s">
        <v>287</v>
      </c>
      <c r="D29" s="94">
        <f>D30+D31</f>
        <v>0</v>
      </c>
    </row>
    <row r="30" spans="1:4" ht="24.75" customHeight="1">
      <c r="A30" s="22" t="s">
        <v>288</v>
      </c>
      <c r="B30" s="94">
        <f>B31+B32</f>
        <v>0</v>
      </c>
      <c r="C30" s="22" t="s">
        <v>284</v>
      </c>
      <c r="D30" s="94">
        <v>0</v>
      </c>
    </row>
    <row r="31" spans="1:4" ht="24.75" customHeight="1">
      <c r="A31" s="22" t="s">
        <v>280</v>
      </c>
      <c r="B31" s="94">
        <v>0</v>
      </c>
      <c r="C31" s="22" t="s">
        <v>285</v>
      </c>
      <c r="D31" s="94">
        <v>0</v>
      </c>
    </row>
    <row r="32" spans="1:4" ht="24.75" customHeight="1">
      <c r="A32" s="22" t="s">
        <v>281</v>
      </c>
      <c r="B32" s="94">
        <v>0</v>
      </c>
      <c r="C32" s="22" t="s">
        <v>289</v>
      </c>
      <c r="D32" s="94">
        <f>D33+D34</f>
        <v>0</v>
      </c>
    </row>
    <row r="33" spans="1:4" ht="24.75" customHeight="1">
      <c r="A33" s="22" t="s">
        <v>290</v>
      </c>
      <c r="B33" s="94">
        <f>B34+B35</f>
        <v>0</v>
      </c>
      <c r="C33" s="22" t="s">
        <v>284</v>
      </c>
      <c r="D33" s="94">
        <v>0</v>
      </c>
    </row>
    <row r="34" spans="1:4" ht="24.75" customHeight="1">
      <c r="A34" s="22" t="s">
        <v>284</v>
      </c>
      <c r="B34" s="94">
        <v>0</v>
      </c>
      <c r="C34" s="22" t="s">
        <v>285</v>
      </c>
      <c r="D34" s="94">
        <v>0</v>
      </c>
    </row>
    <row r="35" spans="1:4" ht="24.75" customHeight="1">
      <c r="A35" s="22" t="s">
        <v>285</v>
      </c>
      <c r="B35" s="94">
        <v>0</v>
      </c>
      <c r="C35" s="22" t="s">
        <v>291</v>
      </c>
      <c r="D35" s="94">
        <v>0</v>
      </c>
    </row>
    <row r="36" spans="1:4" ht="24.75" customHeight="1">
      <c r="A36" s="22" t="s">
        <v>292</v>
      </c>
      <c r="B36" s="94">
        <v>0</v>
      </c>
      <c r="C36" s="22" t="s">
        <v>293</v>
      </c>
      <c r="D36" s="94">
        <v>0</v>
      </c>
    </row>
    <row r="37" spans="1:4" ht="24.75" customHeight="1">
      <c r="A37" s="22" t="s">
        <v>294</v>
      </c>
      <c r="B37" s="94">
        <v>0</v>
      </c>
      <c r="C37" s="22"/>
      <c r="D37" s="94"/>
    </row>
    <row r="38" spans="1:4" ht="21.75" customHeight="1">
      <c r="A38" s="22"/>
      <c r="B38" s="94"/>
      <c r="C38" s="22"/>
      <c r="D38" s="94"/>
    </row>
    <row r="39" spans="1:4" ht="25.5" customHeight="1">
      <c r="A39" s="21" t="s">
        <v>38</v>
      </c>
      <c r="B39" s="94">
        <f>B20+B22+B29</f>
        <v>1594.84913</v>
      </c>
      <c r="C39" s="21" t="s">
        <v>39</v>
      </c>
      <c r="D39" s="94">
        <f>D20+D22</f>
        <v>1594.84913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9.50390625" style="19" bestFit="1" customWidth="1"/>
    <col min="2" max="2" width="9.875" style="19" customWidth="1"/>
    <col min="3" max="3" width="12.25390625" style="19" customWidth="1"/>
    <col min="4" max="4" width="9.00390625" style="8" customWidth="1"/>
    <col min="5" max="5" width="6.125" style="8" customWidth="1"/>
    <col min="6" max="6" width="12.00390625" style="8" customWidth="1"/>
    <col min="7" max="7" width="11.875" style="8" customWidth="1"/>
    <col min="8" max="8" width="8.375" style="8" customWidth="1"/>
    <col min="9" max="9" width="10.375" style="8" customWidth="1"/>
    <col min="10" max="10" width="7.125" style="8" customWidth="1"/>
    <col min="11" max="11" width="6.625" style="8" customWidth="1"/>
    <col min="12" max="12" width="7.875" style="8" customWidth="1"/>
    <col min="13" max="14" width="9.00390625" style="8" customWidth="1"/>
    <col min="15" max="15" width="7.50390625" style="8" customWidth="1"/>
    <col min="16" max="16" width="6.875" style="8" customWidth="1"/>
    <col min="17" max="17" width="12.75390625" style="8" customWidth="1"/>
    <col min="18" max="16384" width="9.00390625" style="8" customWidth="1"/>
  </cols>
  <sheetData>
    <row r="1" ht="14.25">
      <c r="A1" s="19" t="s">
        <v>295</v>
      </c>
    </row>
    <row r="2" spans="1:17" s="16" customFormat="1" ht="28.5" customHeight="1">
      <c r="A2" s="126" t="s">
        <v>296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17" customFormat="1" ht="23.25" customHeight="1">
      <c r="A3" s="20"/>
      <c r="B3" s="20"/>
      <c r="C3" s="20"/>
      <c r="O3" s="23" t="s">
        <v>3</v>
      </c>
      <c r="P3" s="23"/>
      <c r="Q3" s="23"/>
    </row>
    <row r="4" spans="1:17" s="17" customFormat="1" ht="15" customHeight="1">
      <c r="A4" s="155" t="s">
        <v>275</v>
      </c>
      <c r="B4" s="154" t="s">
        <v>297</v>
      </c>
      <c r="C4" s="154"/>
      <c r="D4" s="154"/>
      <c r="E4" s="154" t="s">
        <v>298</v>
      </c>
      <c r="F4" s="154"/>
      <c r="G4" s="154"/>
      <c r="H4" s="154" t="s">
        <v>299</v>
      </c>
      <c r="I4" s="154" t="s">
        <v>300</v>
      </c>
      <c r="J4" s="154" t="s">
        <v>301</v>
      </c>
      <c r="K4" s="154" t="s">
        <v>302</v>
      </c>
      <c r="L4" s="154" t="s">
        <v>303</v>
      </c>
      <c r="M4" s="154"/>
      <c r="N4" s="154"/>
      <c r="O4" s="154" t="s">
        <v>304</v>
      </c>
      <c r="P4" s="154" t="s">
        <v>305</v>
      </c>
      <c r="Q4" s="24"/>
    </row>
    <row r="5" spans="1:17" s="17" customFormat="1" ht="24.75" customHeight="1">
      <c r="A5" s="155"/>
      <c r="B5" s="155" t="s">
        <v>9</v>
      </c>
      <c r="C5" s="155" t="s">
        <v>306</v>
      </c>
      <c r="D5" s="154" t="s">
        <v>307</v>
      </c>
      <c r="E5" s="154" t="s">
        <v>9</v>
      </c>
      <c r="F5" s="22" t="s">
        <v>308</v>
      </c>
      <c r="G5" s="22"/>
      <c r="H5" s="154"/>
      <c r="I5" s="154"/>
      <c r="J5" s="154"/>
      <c r="K5" s="154"/>
      <c r="L5" s="154" t="s">
        <v>9</v>
      </c>
      <c r="M5" s="154" t="s">
        <v>309</v>
      </c>
      <c r="N5" s="154" t="s">
        <v>310</v>
      </c>
      <c r="O5" s="154"/>
      <c r="P5" s="154"/>
      <c r="Q5" s="24"/>
    </row>
    <row r="6" spans="1:17" s="18" customFormat="1" ht="39" customHeight="1">
      <c r="A6" s="155"/>
      <c r="B6" s="155"/>
      <c r="C6" s="155"/>
      <c r="D6" s="154"/>
      <c r="E6" s="154"/>
      <c r="F6" s="154" t="s">
        <v>311</v>
      </c>
      <c r="G6" s="154" t="s">
        <v>46</v>
      </c>
      <c r="H6" s="154"/>
      <c r="I6" s="154"/>
      <c r="J6" s="154"/>
      <c r="K6" s="154"/>
      <c r="L6" s="154"/>
      <c r="M6" s="154"/>
      <c r="N6" s="154"/>
      <c r="O6" s="154"/>
      <c r="P6" s="154"/>
      <c r="Q6" s="24"/>
    </row>
    <row r="7" spans="1:17" s="18" customFormat="1" ht="14.25">
      <c r="A7" s="155"/>
      <c r="B7" s="155"/>
      <c r="C7" s="155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24"/>
    </row>
    <row r="8" spans="1:17" s="115" customFormat="1" ht="24.75" customHeight="1">
      <c r="A8" s="94">
        <f>B8+E8+H8+I8+J8+K8+L8+O8+P8</f>
        <v>1594.84913</v>
      </c>
      <c r="B8" s="94">
        <f>C8+D8</f>
        <v>1594.84913</v>
      </c>
      <c r="C8" s="112">
        <f>15948491.3/10000</f>
        <v>1594.84913</v>
      </c>
      <c r="D8" s="113">
        <v>0</v>
      </c>
      <c r="E8" s="113">
        <f>F8+G8</f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f>M8+N8</f>
        <v>0</v>
      </c>
      <c r="M8" s="113">
        <v>0</v>
      </c>
      <c r="N8" s="113">
        <v>0</v>
      </c>
      <c r="O8" s="113">
        <v>0</v>
      </c>
      <c r="P8" s="113">
        <v>0</v>
      </c>
      <c r="Q8" s="114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赵惠玲</cp:lastModifiedBy>
  <cp:lastPrinted>2019-05-17T08:29:14Z</cp:lastPrinted>
  <dcterms:created xsi:type="dcterms:W3CDTF">2018-01-18T05:24:37Z</dcterms:created>
  <dcterms:modified xsi:type="dcterms:W3CDTF">2019-05-22T07:10:05Z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eadingLayout">
    <vt:bool>true</vt:bool>
  </property>
</Properties>
</file>