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<sst xmlns="http://schemas.openxmlformats.org/spreadsheetml/2006/main" count="75" uniqueCount="43">
  <si>
    <t>吴忠市检查组全覆盖抽查复查违规明细统计表</t>
  </si>
  <si>
    <t>机构名称</t>
  </si>
  <si>
    <t>类别</t>
  </si>
  <si>
    <t>违规项目名称</t>
  </si>
  <si>
    <t>数据情况</t>
  </si>
  <si>
    <t>违规汇总</t>
  </si>
  <si>
    <t>统筹汇总合计</t>
  </si>
  <si>
    <t>职工医保</t>
  </si>
  <si>
    <t>居民医保</t>
  </si>
  <si>
    <t>门诊</t>
  </si>
  <si>
    <t>住院</t>
  </si>
  <si>
    <t>人次</t>
  </si>
  <si>
    <t>涉及金额</t>
  </si>
  <si>
    <t>统筹金额</t>
  </si>
  <si>
    <t>金额</t>
  </si>
  <si>
    <t>盐池县人民医院</t>
  </si>
  <si>
    <t>重复收费</t>
  </si>
  <si>
    <t>护理费</t>
  </si>
  <si>
    <t>住院诊查费</t>
  </si>
  <si>
    <t>床位费</t>
  </si>
  <si>
    <t>超标准收费</t>
  </si>
  <si>
    <t>运动疗法（超频次）</t>
  </si>
  <si>
    <t>过度诊疗</t>
  </si>
  <si>
    <t>运动疗法</t>
  </si>
  <si>
    <t>血脂检查</t>
  </si>
  <si>
    <t>氧气吸入(持续吸氧)</t>
  </si>
  <si>
    <t>四肢血管彩色多普勒超声常规检查</t>
  </si>
  <si>
    <t>吸入物变应原筛查</t>
  </si>
  <si>
    <t>动静脉置管护理</t>
  </si>
  <si>
    <t>分解项目收费</t>
  </si>
  <si>
    <t>肠粘连松解术</t>
  </si>
  <si>
    <t>小计</t>
  </si>
  <si>
    <t>盐池县中医医院</t>
  </si>
  <si>
    <t>作业疗法超频次</t>
  </si>
  <si>
    <t>言语训练超频次</t>
  </si>
  <si>
    <t>运动疗法与截瘫</t>
  </si>
  <si>
    <t>运动疗法与偏瘫</t>
  </si>
  <si>
    <t>护理升级</t>
  </si>
  <si>
    <t>冯记沟乡卫生院</t>
  </si>
  <si>
    <t>大水坑镇中心卫生院</t>
  </si>
  <si>
    <t>二级护理</t>
  </si>
  <si>
    <t>一级护理</t>
  </si>
  <si>
    <t>总计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</si>
</sst>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3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2"/>
  <sheetViews>
    <sheetView tabSelected="1" workbookViewId="0">
      <selection activeCell="A1" sqref="A1:U2"/>
    </sheetView>
  </sheetViews>
  <sheetFormatPr defaultColWidth="9" defaultRowHeight="13.5"/>
  <cols>
    <col min="1" max="1" width="6.375" style="1" customWidth="1"/>
    <col min="2" max="2" width="6" style="1" customWidth="1"/>
    <col min="3" max="3" width="8.375" customWidth="1"/>
    <col min="4" max="4" width="4.875" customWidth="1"/>
    <col min="5" max="5" width="6.375" style="2" customWidth="1"/>
    <col min="6" max="6" width="5.875" style="2" customWidth="1"/>
    <col min="7" max="7" width="10.05" customWidth="1"/>
    <col min="8" max="8" width="4.625" customWidth="1"/>
    <col min="9" max="9" width="7" style="2" customWidth="1"/>
    <col min="10" max="10" width="6" style="2" customWidth="1"/>
    <col min="11" max="11" width="10.1833333333333" customWidth="1"/>
    <col min="12" max="12" width="4.625" customWidth="1"/>
    <col min="13" max="13" width="8.69166666666667" customWidth="1"/>
    <col min="14" max="14" width="5.25" customWidth="1"/>
    <col min="16" max="16" width="4.875" customWidth="1"/>
    <col min="18" max="18" width="5" customWidth="1"/>
    <col min="19" max="19" width="9.625" customWidth="1"/>
    <col min="20" max="20" width="5.875" style="3" customWidth="1"/>
    <col min="21" max="21" width="10.125" style="3" customWidth="1"/>
  </cols>
  <sheetData>
    <row r="1" ht="22" customHeight="1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26" customHeight="1" spans="1:2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>
      <c r="A3" s="5" t="s">
        <v>1</v>
      </c>
      <c r="B3" s="6" t="s">
        <v>2</v>
      </c>
      <c r="C3" s="6" t="s">
        <v>3</v>
      </c>
      <c r="D3" s="7" t="s">
        <v>4</v>
      </c>
      <c r="E3" s="8"/>
      <c r="F3" s="8"/>
      <c r="G3" s="9"/>
      <c r="H3" s="7"/>
      <c r="I3" s="8"/>
      <c r="J3" s="8"/>
      <c r="K3" s="9"/>
      <c r="L3" s="9" t="s">
        <v>5</v>
      </c>
      <c r="M3" s="9"/>
      <c r="N3" s="9"/>
      <c r="O3" s="9"/>
      <c r="P3" s="9"/>
      <c r="Q3" s="9"/>
      <c r="R3" s="9"/>
      <c r="S3" s="9"/>
      <c r="T3" s="12" t="s">
        <v>6</v>
      </c>
      <c r="U3" s="12"/>
    </row>
    <row r="4" ht="14.25" spans="1:21">
      <c r="A4" s="5"/>
      <c r="B4" s="6"/>
      <c r="C4" s="6"/>
      <c r="D4" s="7" t="s">
        <v>7</v>
      </c>
      <c r="E4" s="8"/>
      <c r="F4" s="8"/>
      <c r="G4" s="9"/>
      <c r="H4" s="10" t="s">
        <v>8</v>
      </c>
      <c r="I4" s="58"/>
      <c r="J4" s="58"/>
      <c r="K4" s="59"/>
      <c r="L4" s="9" t="s">
        <v>7</v>
      </c>
      <c r="M4" s="9"/>
      <c r="N4" s="9"/>
      <c r="O4" s="9"/>
      <c r="P4" s="9" t="s">
        <v>8</v>
      </c>
      <c r="Q4" s="9"/>
      <c r="R4" s="9"/>
      <c r="S4" s="9"/>
      <c r="T4" s="12"/>
      <c r="U4" s="12"/>
    </row>
    <row r="5" spans="1:21">
      <c r="A5" s="5"/>
      <c r="B5" s="6"/>
      <c r="C5" s="6"/>
      <c r="D5" s="6" t="s">
        <v>9</v>
      </c>
      <c r="E5" s="11"/>
      <c r="F5" s="11" t="s">
        <v>10</v>
      </c>
      <c r="G5" s="12"/>
      <c r="H5" s="6" t="s">
        <v>9</v>
      </c>
      <c r="I5" s="11"/>
      <c r="J5" s="11" t="s">
        <v>10</v>
      </c>
      <c r="K5" s="12"/>
      <c r="L5" s="6" t="s">
        <v>9</v>
      </c>
      <c r="M5" s="12"/>
      <c r="N5" s="6" t="s">
        <v>10</v>
      </c>
      <c r="O5" s="12"/>
      <c r="P5" s="6" t="s">
        <v>9</v>
      </c>
      <c r="Q5" s="12"/>
      <c r="R5" s="6" t="s">
        <v>10</v>
      </c>
      <c r="S5" s="12"/>
      <c r="T5" s="12"/>
      <c r="U5" s="12"/>
    </row>
    <row r="6" ht="27" spans="1:21">
      <c r="A6" s="5"/>
      <c r="B6" s="6"/>
      <c r="C6" s="6"/>
      <c r="D6" s="6" t="s">
        <v>11</v>
      </c>
      <c r="E6" s="11" t="s">
        <v>12</v>
      </c>
      <c r="F6" s="11" t="s">
        <v>11</v>
      </c>
      <c r="G6" s="12" t="s">
        <v>12</v>
      </c>
      <c r="H6" s="6" t="s">
        <v>11</v>
      </c>
      <c r="I6" s="11" t="s">
        <v>12</v>
      </c>
      <c r="J6" s="11" t="s">
        <v>11</v>
      </c>
      <c r="K6" s="12" t="s">
        <v>12</v>
      </c>
      <c r="L6" s="6" t="s">
        <v>11</v>
      </c>
      <c r="M6" s="12" t="s">
        <v>13</v>
      </c>
      <c r="N6" s="6" t="s">
        <v>11</v>
      </c>
      <c r="O6" s="12" t="s">
        <v>13</v>
      </c>
      <c r="P6" s="6" t="s">
        <v>11</v>
      </c>
      <c r="Q6" s="12" t="s">
        <v>13</v>
      </c>
      <c r="R6" s="6" t="s">
        <v>11</v>
      </c>
      <c r="S6" s="12" t="s">
        <v>13</v>
      </c>
      <c r="T6" s="6" t="s">
        <v>11</v>
      </c>
      <c r="U6" s="12" t="s">
        <v>14</v>
      </c>
    </row>
    <row r="7" ht="25" customHeight="1" spans="1:21">
      <c r="A7" s="5" t="s">
        <v>15</v>
      </c>
      <c r="B7" s="13" t="s">
        <v>16</v>
      </c>
      <c r="C7" s="6" t="s">
        <v>17</v>
      </c>
      <c r="D7" s="14">
        <v>17</v>
      </c>
      <c r="E7" s="15">
        <v>153</v>
      </c>
      <c r="F7" s="15">
        <v>0</v>
      </c>
      <c r="G7" s="16">
        <v>0</v>
      </c>
      <c r="H7" s="14">
        <v>7</v>
      </c>
      <c r="I7" s="15">
        <v>63</v>
      </c>
      <c r="J7" s="15">
        <v>0</v>
      </c>
      <c r="K7" s="16">
        <v>0</v>
      </c>
      <c r="L7" s="14">
        <v>17</v>
      </c>
      <c r="M7" s="16">
        <f t="shared" ref="M7:M17" si="0">E7*0.36</f>
        <v>55.08</v>
      </c>
      <c r="N7" s="14">
        <v>0</v>
      </c>
      <c r="O7" s="16">
        <f t="shared" ref="O7:O17" si="1">G7*0.75</f>
        <v>0</v>
      </c>
      <c r="P7" s="14">
        <v>7</v>
      </c>
      <c r="Q7" s="16">
        <f t="shared" ref="Q7:Q17" si="2">I7*0.46</f>
        <v>28.98</v>
      </c>
      <c r="R7" s="14">
        <v>0</v>
      </c>
      <c r="S7" s="16">
        <f t="shared" ref="S7:S17" si="3">K7*0.66</f>
        <v>0</v>
      </c>
      <c r="T7" s="14">
        <f t="shared" ref="T7:T17" si="4">L7+N7+P7+R7</f>
        <v>24</v>
      </c>
      <c r="U7" s="16">
        <f t="shared" ref="U7:U17" si="5">M7+O7+Q7+S7</f>
        <v>84.06</v>
      </c>
    </row>
    <row r="8" ht="27" spans="1:21">
      <c r="A8" s="5"/>
      <c r="B8" s="13"/>
      <c r="C8" s="17" t="s">
        <v>18</v>
      </c>
      <c r="D8" s="18">
        <v>0</v>
      </c>
      <c r="E8" s="15">
        <v>0</v>
      </c>
      <c r="F8" s="15">
        <v>1</v>
      </c>
      <c r="G8" s="16">
        <v>9</v>
      </c>
      <c r="H8" s="19">
        <v>0</v>
      </c>
      <c r="I8" s="60">
        <v>0</v>
      </c>
      <c r="J8" s="60">
        <v>18</v>
      </c>
      <c r="K8" s="61">
        <v>154</v>
      </c>
      <c r="L8" s="18">
        <v>0</v>
      </c>
      <c r="M8" s="16">
        <f t="shared" si="0"/>
        <v>0</v>
      </c>
      <c r="N8" s="14">
        <v>1</v>
      </c>
      <c r="O8" s="16">
        <f t="shared" si="1"/>
        <v>6.75</v>
      </c>
      <c r="P8" s="19">
        <v>0</v>
      </c>
      <c r="Q8" s="16">
        <f t="shared" si="2"/>
        <v>0</v>
      </c>
      <c r="R8" s="19">
        <v>18</v>
      </c>
      <c r="S8" s="16">
        <f t="shared" si="3"/>
        <v>101.64</v>
      </c>
      <c r="T8" s="14">
        <f t="shared" si="4"/>
        <v>19</v>
      </c>
      <c r="U8" s="16">
        <f t="shared" si="5"/>
        <v>108.39</v>
      </c>
    </row>
    <row r="9" ht="25" customHeight="1" spans="1:21">
      <c r="A9" s="5"/>
      <c r="B9" s="13"/>
      <c r="C9" s="20" t="s">
        <v>19</v>
      </c>
      <c r="D9" s="21">
        <v>50</v>
      </c>
      <c r="E9" s="22">
        <v>1493</v>
      </c>
      <c r="F9" s="22">
        <v>4</v>
      </c>
      <c r="G9" s="23">
        <v>165</v>
      </c>
      <c r="H9" s="24">
        <v>124</v>
      </c>
      <c r="I9" s="62">
        <v>2884</v>
      </c>
      <c r="J9" s="62">
        <v>136</v>
      </c>
      <c r="K9" s="63">
        <v>5182.5</v>
      </c>
      <c r="L9" s="21">
        <v>50</v>
      </c>
      <c r="M9" s="23">
        <f t="shared" si="0"/>
        <v>537.48</v>
      </c>
      <c r="N9" s="64">
        <v>4</v>
      </c>
      <c r="O9" s="23">
        <v>165</v>
      </c>
      <c r="P9" s="24">
        <v>124</v>
      </c>
      <c r="Q9" s="23">
        <f t="shared" si="2"/>
        <v>1326.64</v>
      </c>
      <c r="R9" s="24">
        <v>136</v>
      </c>
      <c r="S9" s="63">
        <v>5182.5</v>
      </c>
      <c r="T9" s="64">
        <f t="shared" si="4"/>
        <v>314</v>
      </c>
      <c r="U9" s="23">
        <f t="shared" si="5"/>
        <v>7211.62</v>
      </c>
    </row>
    <row r="10" ht="40.5" spans="1:21">
      <c r="A10" s="5"/>
      <c r="B10" s="25" t="s">
        <v>20</v>
      </c>
      <c r="C10" s="20" t="s">
        <v>21</v>
      </c>
      <c r="D10" s="26">
        <v>0</v>
      </c>
      <c r="E10" s="22">
        <v>0</v>
      </c>
      <c r="F10" s="22">
        <v>8</v>
      </c>
      <c r="G10" s="23">
        <v>1801</v>
      </c>
      <c r="H10" s="27">
        <v>0</v>
      </c>
      <c r="I10" s="65">
        <v>0</v>
      </c>
      <c r="J10" s="65">
        <v>142</v>
      </c>
      <c r="K10" s="66">
        <v>42388</v>
      </c>
      <c r="L10" s="26">
        <v>0</v>
      </c>
      <c r="M10" s="16">
        <f t="shared" si="0"/>
        <v>0</v>
      </c>
      <c r="N10" s="64">
        <v>8</v>
      </c>
      <c r="O10" s="16">
        <f t="shared" si="1"/>
        <v>1350.75</v>
      </c>
      <c r="P10" s="27">
        <v>0</v>
      </c>
      <c r="Q10" s="16">
        <f t="shared" si="2"/>
        <v>0</v>
      </c>
      <c r="R10" s="27">
        <v>142</v>
      </c>
      <c r="S10" s="16">
        <f t="shared" si="3"/>
        <v>27976.08</v>
      </c>
      <c r="T10" s="14">
        <f t="shared" si="4"/>
        <v>150</v>
      </c>
      <c r="U10" s="16">
        <f t="shared" si="5"/>
        <v>29326.83</v>
      </c>
    </row>
    <row r="11" ht="28" customHeight="1" spans="1:21">
      <c r="A11" s="5"/>
      <c r="B11" s="28" t="s">
        <v>22</v>
      </c>
      <c r="C11" s="29" t="s">
        <v>23</v>
      </c>
      <c r="D11" s="26">
        <v>0</v>
      </c>
      <c r="E11" s="22">
        <v>0</v>
      </c>
      <c r="F11" s="22">
        <v>0</v>
      </c>
      <c r="G11" s="23">
        <v>0</v>
      </c>
      <c r="H11" s="27">
        <v>0</v>
      </c>
      <c r="I11" s="65">
        <v>0</v>
      </c>
      <c r="J11" s="65">
        <v>54</v>
      </c>
      <c r="K11" s="66">
        <v>3472</v>
      </c>
      <c r="L11" s="26">
        <v>0</v>
      </c>
      <c r="M11" s="16">
        <f t="shared" si="0"/>
        <v>0</v>
      </c>
      <c r="N11" s="64">
        <v>0</v>
      </c>
      <c r="O11" s="16">
        <f t="shared" si="1"/>
        <v>0</v>
      </c>
      <c r="P11" s="27">
        <v>0</v>
      </c>
      <c r="Q11" s="16">
        <f t="shared" si="2"/>
        <v>0</v>
      </c>
      <c r="R11" s="27">
        <v>54</v>
      </c>
      <c r="S11" s="16">
        <f t="shared" si="3"/>
        <v>2291.52</v>
      </c>
      <c r="T11" s="14">
        <f t="shared" si="4"/>
        <v>54</v>
      </c>
      <c r="U11" s="16">
        <f t="shared" si="5"/>
        <v>2291.52</v>
      </c>
    </row>
    <row r="12" ht="27" customHeight="1" spans="1:21">
      <c r="A12" s="5"/>
      <c r="B12" s="28"/>
      <c r="C12" s="29" t="s">
        <v>24</v>
      </c>
      <c r="D12" s="26">
        <v>104</v>
      </c>
      <c r="E12" s="22">
        <v>1040</v>
      </c>
      <c r="F12" s="22">
        <v>0</v>
      </c>
      <c r="G12" s="23">
        <v>0</v>
      </c>
      <c r="H12" s="27">
        <v>160</v>
      </c>
      <c r="I12" s="65">
        <v>1600</v>
      </c>
      <c r="J12" s="65">
        <v>24</v>
      </c>
      <c r="K12" s="66">
        <v>240</v>
      </c>
      <c r="L12" s="26">
        <v>104</v>
      </c>
      <c r="M12" s="16">
        <f t="shared" si="0"/>
        <v>374.4</v>
      </c>
      <c r="N12" s="64">
        <v>0</v>
      </c>
      <c r="O12" s="16">
        <f t="shared" si="1"/>
        <v>0</v>
      </c>
      <c r="P12" s="27">
        <v>160</v>
      </c>
      <c r="Q12" s="16">
        <f t="shared" si="2"/>
        <v>736</v>
      </c>
      <c r="R12" s="27">
        <v>24</v>
      </c>
      <c r="S12" s="16">
        <f t="shared" si="3"/>
        <v>158.4</v>
      </c>
      <c r="T12" s="14">
        <f t="shared" si="4"/>
        <v>288</v>
      </c>
      <c r="U12" s="16">
        <f t="shared" si="5"/>
        <v>1268.8</v>
      </c>
    </row>
    <row r="13" ht="40.5" spans="1:21">
      <c r="A13" s="5"/>
      <c r="B13" s="28"/>
      <c r="C13" s="29" t="s">
        <v>25</v>
      </c>
      <c r="D13" s="26">
        <v>0</v>
      </c>
      <c r="E13" s="30">
        <v>0</v>
      </c>
      <c r="F13" s="30">
        <v>74</v>
      </c>
      <c r="G13" s="31">
        <v>3793.8</v>
      </c>
      <c r="H13" s="27">
        <v>0</v>
      </c>
      <c r="I13" s="65">
        <v>0</v>
      </c>
      <c r="J13" s="67">
        <v>925</v>
      </c>
      <c r="K13" s="68">
        <v>48112.2</v>
      </c>
      <c r="L13" s="26">
        <v>0</v>
      </c>
      <c r="M13" s="16">
        <f t="shared" si="0"/>
        <v>0</v>
      </c>
      <c r="N13" s="69">
        <v>74</v>
      </c>
      <c r="O13" s="16">
        <f t="shared" si="1"/>
        <v>2845.35</v>
      </c>
      <c r="P13" s="27">
        <v>0</v>
      </c>
      <c r="Q13" s="16">
        <f t="shared" si="2"/>
        <v>0</v>
      </c>
      <c r="R13" s="73">
        <v>925</v>
      </c>
      <c r="S13" s="16">
        <f t="shared" si="3"/>
        <v>31754.052</v>
      </c>
      <c r="T13" s="14">
        <f t="shared" si="4"/>
        <v>999</v>
      </c>
      <c r="U13" s="16">
        <f t="shared" si="5"/>
        <v>34599.402</v>
      </c>
    </row>
    <row r="14" ht="54" spans="1:21">
      <c r="A14" s="5"/>
      <c r="B14" s="28"/>
      <c r="C14" s="29" t="s">
        <v>26</v>
      </c>
      <c r="D14" s="26">
        <v>0</v>
      </c>
      <c r="E14" s="30">
        <v>0</v>
      </c>
      <c r="F14" s="30">
        <v>4</v>
      </c>
      <c r="G14" s="31">
        <v>1440</v>
      </c>
      <c r="H14" s="27">
        <v>0</v>
      </c>
      <c r="I14" s="65">
        <v>0</v>
      </c>
      <c r="J14" s="65">
        <v>38</v>
      </c>
      <c r="K14" s="66">
        <v>14940</v>
      </c>
      <c r="L14" s="26">
        <v>0</v>
      </c>
      <c r="M14" s="16">
        <f t="shared" si="0"/>
        <v>0</v>
      </c>
      <c r="N14" s="69">
        <v>4</v>
      </c>
      <c r="O14" s="16">
        <f t="shared" si="1"/>
        <v>1080</v>
      </c>
      <c r="P14" s="27">
        <v>0</v>
      </c>
      <c r="Q14" s="16">
        <f t="shared" si="2"/>
        <v>0</v>
      </c>
      <c r="R14" s="27">
        <v>38</v>
      </c>
      <c r="S14" s="16">
        <f t="shared" si="3"/>
        <v>9860.4</v>
      </c>
      <c r="T14" s="14">
        <f t="shared" si="4"/>
        <v>42</v>
      </c>
      <c r="U14" s="16">
        <f t="shared" si="5"/>
        <v>10940.4</v>
      </c>
    </row>
    <row r="15" ht="27" spans="1:21">
      <c r="A15" s="5"/>
      <c r="B15" s="28"/>
      <c r="C15" s="20" t="s">
        <v>27</v>
      </c>
      <c r="D15" s="26">
        <v>0</v>
      </c>
      <c r="E15" s="30">
        <v>0</v>
      </c>
      <c r="F15" s="30">
        <v>0</v>
      </c>
      <c r="G15" s="31">
        <v>0</v>
      </c>
      <c r="H15" s="27">
        <v>0</v>
      </c>
      <c r="I15" s="65">
        <v>0</v>
      </c>
      <c r="J15" s="65">
        <v>4</v>
      </c>
      <c r="K15" s="66">
        <v>320</v>
      </c>
      <c r="L15" s="26">
        <v>0</v>
      </c>
      <c r="M15" s="16">
        <f t="shared" si="0"/>
        <v>0</v>
      </c>
      <c r="N15" s="69">
        <v>0</v>
      </c>
      <c r="O15" s="16">
        <f t="shared" si="1"/>
        <v>0</v>
      </c>
      <c r="P15" s="27">
        <v>0</v>
      </c>
      <c r="Q15" s="16">
        <f t="shared" si="2"/>
        <v>0</v>
      </c>
      <c r="R15" s="27">
        <v>4</v>
      </c>
      <c r="S15" s="16">
        <f t="shared" si="3"/>
        <v>211.2</v>
      </c>
      <c r="T15" s="14">
        <f t="shared" si="4"/>
        <v>4</v>
      </c>
      <c r="U15" s="16">
        <f t="shared" si="5"/>
        <v>211.2</v>
      </c>
    </row>
    <row r="16" ht="27" spans="1:21">
      <c r="A16" s="5"/>
      <c r="B16" s="28"/>
      <c r="C16" s="29" t="s">
        <v>28</v>
      </c>
      <c r="D16" s="26">
        <v>0</v>
      </c>
      <c r="E16" s="30">
        <v>0</v>
      </c>
      <c r="F16" s="30">
        <v>0</v>
      </c>
      <c r="G16" s="31">
        <v>0</v>
      </c>
      <c r="H16" s="27">
        <v>0</v>
      </c>
      <c r="I16" s="65">
        <v>0</v>
      </c>
      <c r="J16" s="65">
        <v>1</v>
      </c>
      <c r="K16" s="66">
        <v>11</v>
      </c>
      <c r="L16" s="26">
        <v>0</v>
      </c>
      <c r="M16" s="16">
        <f t="shared" si="0"/>
        <v>0</v>
      </c>
      <c r="N16" s="69">
        <v>0</v>
      </c>
      <c r="O16" s="16">
        <f t="shared" si="1"/>
        <v>0</v>
      </c>
      <c r="P16" s="27">
        <v>0</v>
      </c>
      <c r="Q16" s="16">
        <f t="shared" si="2"/>
        <v>0</v>
      </c>
      <c r="R16" s="27">
        <v>1</v>
      </c>
      <c r="S16" s="16">
        <f t="shared" si="3"/>
        <v>7.26</v>
      </c>
      <c r="T16" s="14">
        <f t="shared" si="4"/>
        <v>1</v>
      </c>
      <c r="U16" s="16">
        <f t="shared" si="5"/>
        <v>7.26</v>
      </c>
    </row>
    <row r="17" ht="42.75" spans="1:21">
      <c r="A17" s="5"/>
      <c r="B17" s="28" t="s">
        <v>29</v>
      </c>
      <c r="C17" s="29" t="s">
        <v>30</v>
      </c>
      <c r="D17" s="26">
        <v>0</v>
      </c>
      <c r="E17" s="30">
        <v>0</v>
      </c>
      <c r="F17" s="30">
        <v>0</v>
      </c>
      <c r="G17" s="31">
        <v>0</v>
      </c>
      <c r="H17" s="27">
        <v>0</v>
      </c>
      <c r="I17" s="65">
        <v>0</v>
      </c>
      <c r="J17" s="65">
        <v>1</v>
      </c>
      <c r="K17" s="66">
        <v>400</v>
      </c>
      <c r="L17" s="26">
        <v>0</v>
      </c>
      <c r="M17" s="16">
        <f t="shared" si="0"/>
        <v>0</v>
      </c>
      <c r="N17" s="69">
        <v>0</v>
      </c>
      <c r="O17" s="16">
        <f t="shared" si="1"/>
        <v>0</v>
      </c>
      <c r="P17" s="27">
        <v>0</v>
      </c>
      <c r="Q17" s="16">
        <f t="shared" si="2"/>
        <v>0</v>
      </c>
      <c r="R17" s="27">
        <v>1</v>
      </c>
      <c r="S17" s="16">
        <f t="shared" si="3"/>
        <v>264</v>
      </c>
      <c r="T17" s="14">
        <f t="shared" si="4"/>
        <v>1</v>
      </c>
      <c r="U17" s="16">
        <f t="shared" si="5"/>
        <v>264</v>
      </c>
    </row>
    <row r="18" ht="27" customHeight="1" spans="1:21">
      <c r="A18" s="32" t="s">
        <v>31</v>
      </c>
      <c r="B18" s="32"/>
      <c r="C18" s="32"/>
      <c r="D18" s="32"/>
      <c r="E18" s="33"/>
      <c r="F18" s="33"/>
      <c r="G18" s="32"/>
      <c r="H18" s="32"/>
      <c r="I18" s="32"/>
      <c r="J18" s="33"/>
      <c r="K18" s="32"/>
      <c r="L18" s="32"/>
      <c r="M18" s="32"/>
      <c r="N18" s="32"/>
      <c r="O18" s="32"/>
      <c r="P18" s="32"/>
      <c r="Q18" s="32"/>
      <c r="R18" s="32"/>
      <c r="S18" s="32"/>
      <c r="T18" s="74">
        <f>SUM(T7:T17)</f>
        <v>1896</v>
      </c>
      <c r="U18" s="74">
        <f>SUM(U7:U17)</f>
        <v>86313.482</v>
      </c>
    </row>
    <row r="19" ht="27" spans="1:21">
      <c r="A19" s="5" t="s">
        <v>32</v>
      </c>
      <c r="B19" s="34" t="s">
        <v>20</v>
      </c>
      <c r="C19" s="35" t="s">
        <v>33</v>
      </c>
      <c r="D19" s="36"/>
      <c r="E19" s="37"/>
      <c r="F19" s="37">
        <v>14</v>
      </c>
      <c r="G19" s="38">
        <f>F19*18</f>
        <v>252</v>
      </c>
      <c r="H19" s="38"/>
      <c r="I19" s="57"/>
      <c r="J19" s="57">
        <v>405</v>
      </c>
      <c r="K19" s="39">
        <f>405*18</f>
        <v>7290</v>
      </c>
      <c r="L19" s="36"/>
      <c r="M19" s="38"/>
      <c r="N19" s="38">
        <v>14</v>
      </c>
      <c r="O19" s="38">
        <f>252*0.72</f>
        <v>181.44</v>
      </c>
      <c r="P19" s="38"/>
      <c r="Q19" s="39"/>
      <c r="R19" s="39">
        <v>405</v>
      </c>
      <c r="S19" s="39">
        <f>7290*0.65</f>
        <v>4738.5</v>
      </c>
      <c r="T19" s="39">
        <f t="shared" ref="T19:T23" si="6">N19+R19</f>
        <v>419</v>
      </c>
      <c r="U19" s="56">
        <f t="shared" ref="U19:U23" si="7">O19+S19</f>
        <v>4919.94</v>
      </c>
    </row>
    <row r="20" ht="27" spans="1:21">
      <c r="A20" s="5"/>
      <c r="B20" s="34"/>
      <c r="C20" s="35" t="s">
        <v>34</v>
      </c>
      <c r="D20" s="36"/>
      <c r="E20" s="37"/>
      <c r="F20" s="37"/>
      <c r="G20" s="38"/>
      <c r="H20" s="38">
        <v>24</v>
      </c>
      <c r="I20" s="57">
        <v>432</v>
      </c>
      <c r="J20" s="57">
        <v>75</v>
      </c>
      <c r="K20" s="39">
        <f>J20*18</f>
        <v>1350</v>
      </c>
      <c r="L20" s="36"/>
      <c r="M20" s="38"/>
      <c r="N20" s="38"/>
      <c r="O20" s="38"/>
      <c r="P20" s="38">
        <v>24</v>
      </c>
      <c r="Q20" s="39">
        <f>432*0.35</f>
        <v>151.2</v>
      </c>
      <c r="R20" s="39">
        <v>75</v>
      </c>
      <c r="S20" s="39">
        <f>1350*0.65</f>
        <v>877.5</v>
      </c>
      <c r="T20" s="39">
        <f t="shared" si="6"/>
        <v>75</v>
      </c>
      <c r="U20" s="56">
        <f t="shared" si="7"/>
        <v>877.5</v>
      </c>
    </row>
    <row r="21" ht="27" spans="1:21">
      <c r="A21" s="5"/>
      <c r="B21" s="34"/>
      <c r="C21" s="35" t="s">
        <v>35</v>
      </c>
      <c r="D21" s="36"/>
      <c r="E21" s="37"/>
      <c r="F21" s="37"/>
      <c r="G21" s="38"/>
      <c r="H21" s="38"/>
      <c r="I21" s="57"/>
      <c r="J21" s="57">
        <v>15</v>
      </c>
      <c r="K21" s="39">
        <v>840</v>
      </c>
      <c r="L21" s="36"/>
      <c r="M21" s="38"/>
      <c r="N21" s="38"/>
      <c r="O21" s="38"/>
      <c r="P21" s="38"/>
      <c r="Q21" s="39"/>
      <c r="R21" s="39">
        <v>15</v>
      </c>
      <c r="S21" s="39">
        <f>840*0.65</f>
        <v>546</v>
      </c>
      <c r="T21" s="39">
        <f t="shared" si="6"/>
        <v>15</v>
      </c>
      <c r="U21" s="56">
        <f t="shared" si="7"/>
        <v>546</v>
      </c>
    </row>
    <row r="22" ht="27" spans="1:21">
      <c r="A22" s="5"/>
      <c r="B22" s="34"/>
      <c r="C22" s="35" t="s">
        <v>36</v>
      </c>
      <c r="D22" s="36"/>
      <c r="E22" s="37"/>
      <c r="F22" s="37"/>
      <c r="G22" s="38"/>
      <c r="H22" s="39"/>
      <c r="I22" s="57"/>
      <c r="J22" s="57">
        <v>1872</v>
      </c>
      <c r="K22" s="56">
        <f>J22*56</f>
        <v>104832</v>
      </c>
      <c r="L22" s="36"/>
      <c r="M22" s="38"/>
      <c r="N22" s="38"/>
      <c r="O22" s="38"/>
      <c r="P22" s="39"/>
      <c r="Q22" s="39"/>
      <c r="R22" s="39">
        <v>1872</v>
      </c>
      <c r="S22" s="56">
        <f>104832*0.65</f>
        <v>68140.8</v>
      </c>
      <c r="T22" s="39">
        <f t="shared" si="6"/>
        <v>1872</v>
      </c>
      <c r="U22" s="56">
        <f t="shared" si="7"/>
        <v>68140.8</v>
      </c>
    </row>
    <row r="23" ht="28.5" spans="1:21">
      <c r="A23" s="5"/>
      <c r="B23" s="40" t="s">
        <v>22</v>
      </c>
      <c r="C23" s="35" t="s">
        <v>37</v>
      </c>
      <c r="D23" s="36"/>
      <c r="E23" s="41"/>
      <c r="F23" s="41">
        <v>1106</v>
      </c>
      <c r="G23" s="42">
        <v>884.8</v>
      </c>
      <c r="H23" s="39"/>
      <c r="I23" s="57"/>
      <c r="J23" s="57">
        <v>9381</v>
      </c>
      <c r="K23" s="39">
        <v>7504.8</v>
      </c>
      <c r="L23" s="36"/>
      <c r="M23" s="42"/>
      <c r="N23" s="42">
        <v>1106</v>
      </c>
      <c r="O23" s="42">
        <f>884.8*0.72</f>
        <v>637.056</v>
      </c>
      <c r="P23" s="39"/>
      <c r="Q23" s="39"/>
      <c r="R23" s="39">
        <v>9381</v>
      </c>
      <c r="S23" s="39">
        <f>7504.8*0.65</f>
        <v>4878.12</v>
      </c>
      <c r="T23" s="39">
        <f t="shared" si="6"/>
        <v>10487</v>
      </c>
      <c r="U23" s="56">
        <f t="shared" si="7"/>
        <v>5515.176</v>
      </c>
    </row>
    <row r="24" ht="24" customHeight="1" spans="1:21">
      <c r="A24" s="5" t="s">
        <v>31</v>
      </c>
      <c r="B24" s="5"/>
      <c r="C24" s="5"/>
      <c r="D24" s="5"/>
      <c r="E24" s="43"/>
      <c r="F24" s="43"/>
      <c r="G24" s="5"/>
      <c r="H24" s="5"/>
      <c r="I24" s="5"/>
      <c r="J24" s="43"/>
      <c r="K24" s="5"/>
      <c r="L24" s="5"/>
      <c r="M24" s="5"/>
      <c r="N24" s="5"/>
      <c r="O24" s="5"/>
      <c r="P24" s="5"/>
      <c r="Q24" s="5"/>
      <c r="R24" s="5"/>
      <c r="S24" s="5"/>
      <c r="T24" s="74">
        <f>SUM(T19:T23)</f>
        <v>12868</v>
      </c>
      <c r="U24" s="74">
        <f>SUM(U19:U23)</f>
        <v>79999.416</v>
      </c>
    </row>
    <row r="25" ht="25" customHeight="1" spans="1:21">
      <c r="A25" s="32" t="s">
        <v>38</v>
      </c>
      <c r="B25" s="44" t="s">
        <v>16</v>
      </c>
      <c r="C25" s="45" t="s">
        <v>17</v>
      </c>
      <c r="D25" s="46">
        <v>1</v>
      </c>
      <c r="E25" s="47">
        <v>4</v>
      </c>
      <c r="F25" s="47">
        <v>0</v>
      </c>
      <c r="G25" s="48">
        <v>0</v>
      </c>
      <c r="H25" s="46">
        <v>90</v>
      </c>
      <c r="I25" s="47">
        <v>360</v>
      </c>
      <c r="J25" s="47">
        <v>0</v>
      </c>
      <c r="K25" s="48">
        <v>0</v>
      </c>
      <c r="L25" s="46">
        <v>1</v>
      </c>
      <c r="M25" s="48">
        <f t="shared" ref="M25:M27" si="8">E25*0.58</f>
        <v>2.32</v>
      </c>
      <c r="N25" s="46">
        <v>0</v>
      </c>
      <c r="O25" s="48">
        <v>0</v>
      </c>
      <c r="P25" s="46">
        <v>90</v>
      </c>
      <c r="Q25" s="48">
        <f t="shared" ref="Q25:Q27" si="9">I25*0.58</f>
        <v>208.8</v>
      </c>
      <c r="R25" s="46">
        <v>0</v>
      </c>
      <c r="S25" s="48">
        <f t="shared" ref="S25:S27" si="10">K25*0.53</f>
        <v>0</v>
      </c>
      <c r="T25" s="46">
        <f t="shared" ref="T25:T27" si="11">L25+N25+P25+R25</f>
        <v>91</v>
      </c>
      <c r="U25" s="48">
        <f t="shared" ref="U25:U27" si="12">M25+O25+Q25+S25</f>
        <v>211.12</v>
      </c>
    </row>
    <row r="26" ht="27" spans="1:21">
      <c r="A26" s="32"/>
      <c r="B26" s="44"/>
      <c r="C26" s="49" t="s">
        <v>18</v>
      </c>
      <c r="D26" s="50">
        <v>0</v>
      </c>
      <c r="E26" s="51">
        <v>0</v>
      </c>
      <c r="F26" s="51">
        <v>0</v>
      </c>
      <c r="G26" s="52">
        <v>0</v>
      </c>
      <c r="H26" s="50">
        <v>0</v>
      </c>
      <c r="I26" s="51">
        <v>0</v>
      </c>
      <c r="J26" s="70">
        <v>4</v>
      </c>
      <c r="K26" s="71">
        <v>24</v>
      </c>
      <c r="L26" s="50">
        <v>0</v>
      </c>
      <c r="M26" s="48">
        <f t="shared" si="8"/>
        <v>0</v>
      </c>
      <c r="N26" s="50">
        <v>0</v>
      </c>
      <c r="O26" s="48">
        <v>0</v>
      </c>
      <c r="P26" s="50">
        <v>0</v>
      </c>
      <c r="Q26" s="48">
        <f t="shared" si="9"/>
        <v>0</v>
      </c>
      <c r="R26" s="54">
        <v>4</v>
      </c>
      <c r="S26" s="48">
        <f t="shared" si="10"/>
        <v>12.72</v>
      </c>
      <c r="T26" s="46">
        <f t="shared" si="11"/>
        <v>4</v>
      </c>
      <c r="U26" s="48">
        <f t="shared" si="12"/>
        <v>12.72</v>
      </c>
    </row>
    <row r="27" ht="27" customHeight="1" spans="1:21">
      <c r="A27" s="32"/>
      <c r="B27" s="44"/>
      <c r="C27" s="35" t="s">
        <v>19</v>
      </c>
      <c r="D27" s="53">
        <v>0</v>
      </c>
      <c r="E27" s="47">
        <v>0</v>
      </c>
      <c r="F27" s="47">
        <v>0</v>
      </c>
      <c r="G27" s="48">
        <v>0</v>
      </c>
      <c r="H27" s="54">
        <v>6</v>
      </c>
      <c r="I27" s="70">
        <v>42</v>
      </c>
      <c r="J27" s="57">
        <v>0</v>
      </c>
      <c r="K27" s="56">
        <v>0</v>
      </c>
      <c r="L27" s="53">
        <v>0</v>
      </c>
      <c r="M27" s="48">
        <f t="shared" si="8"/>
        <v>0</v>
      </c>
      <c r="N27" s="46">
        <v>0</v>
      </c>
      <c r="O27" s="48">
        <v>0</v>
      </c>
      <c r="P27" s="54">
        <v>6</v>
      </c>
      <c r="Q27" s="48">
        <f t="shared" si="9"/>
        <v>24.36</v>
      </c>
      <c r="R27" s="39">
        <v>0</v>
      </c>
      <c r="S27" s="48">
        <f t="shared" si="10"/>
        <v>0</v>
      </c>
      <c r="T27" s="46">
        <f t="shared" si="11"/>
        <v>6</v>
      </c>
      <c r="U27" s="48">
        <f t="shared" si="12"/>
        <v>24.36</v>
      </c>
    </row>
    <row r="28" ht="27" customHeight="1" spans="1:21">
      <c r="A28" s="5" t="s">
        <v>31</v>
      </c>
      <c r="B28" s="5"/>
      <c r="C28" s="5"/>
      <c r="D28" s="5"/>
      <c r="E28" s="43"/>
      <c r="F28" s="43"/>
      <c r="G28" s="5"/>
      <c r="H28" s="5"/>
      <c r="I28" s="5"/>
      <c r="J28" s="43"/>
      <c r="K28" s="5"/>
      <c r="L28" s="5"/>
      <c r="M28" s="5"/>
      <c r="N28" s="5"/>
      <c r="O28" s="5"/>
      <c r="P28" s="5"/>
      <c r="Q28" s="5"/>
      <c r="R28" s="5"/>
      <c r="S28" s="5"/>
      <c r="T28" s="74">
        <f>SUM(T25:T27)</f>
        <v>101</v>
      </c>
      <c r="U28" s="74">
        <f>SUM(U25:U27)</f>
        <v>248.2</v>
      </c>
    </row>
    <row r="29" ht="33" customHeight="1" spans="1:21">
      <c r="A29" s="5" t="s">
        <v>39</v>
      </c>
      <c r="B29" s="40" t="s">
        <v>22</v>
      </c>
      <c r="C29" s="35" t="s">
        <v>40</v>
      </c>
      <c r="D29" s="36"/>
      <c r="E29" s="41"/>
      <c r="F29" s="41">
        <v>10</v>
      </c>
      <c r="G29" s="55">
        <v>42.6</v>
      </c>
      <c r="H29" s="56"/>
      <c r="I29" s="56"/>
      <c r="J29" s="47">
        <v>379</v>
      </c>
      <c r="K29" s="48">
        <v>1614.54</v>
      </c>
      <c r="L29" s="72"/>
      <c r="M29" s="55"/>
      <c r="N29" s="41">
        <v>10</v>
      </c>
      <c r="O29" s="55">
        <f>42.6*0.736</f>
        <v>31.3536</v>
      </c>
      <c r="P29" s="56"/>
      <c r="Q29" s="56"/>
      <c r="R29" s="47">
        <v>379</v>
      </c>
      <c r="S29" s="48">
        <f>1614.5*0.623</f>
        <v>1005.8335</v>
      </c>
      <c r="T29" s="57">
        <f>N29+R29</f>
        <v>389</v>
      </c>
      <c r="U29" s="56">
        <f>O29+S29</f>
        <v>1037.1871</v>
      </c>
    </row>
    <row r="30" ht="33" customHeight="1" spans="1:21">
      <c r="A30" s="5"/>
      <c r="B30" s="40"/>
      <c r="C30" s="35" t="s">
        <v>41</v>
      </c>
      <c r="D30" s="36"/>
      <c r="E30" s="41"/>
      <c r="F30" s="57">
        <v>8</v>
      </c>
      <c r="G30" s="56">
        <v>57.6</v>
      </c>
      <c r="H30" s="56"/>
      <c r="I30" s="56"/>
      <c r="J30" s="47">
        <v>202</v>
      </c>
      <c r="K30" s="48">
        <v>1454.4</v>
      </c>
      <c r="L30" s="72"/>
      <c r="M30" s="55"/>
      <c r="N30" s="57">
        <v>8</v>
      </c>
      <c r="O30" s="56">
        <f>57.6*0.736</f>
        <v>42.3936</v>
      </c>
      <c r="P30" s="56"/>
      <c r="Q30" s="56"/>
      <c r="R30" s="47">
        <v>202</v>
      </c>
      <c r="S30" s="48">
        <f>1454.4*0.623</f>
        <v>906.0912</v>
      </c>
      <c r="T30" s="57">
        <f>N30+R30</f>
        <v>210</v>
      </c>
      <c r="U30" s="56">
        <f>O30+S30</f>
        <v>948.4848</v>
      </c>
    </row>
    <row r="31" ht="22" customHeight="1" spans="1:21">
      <c r="A31" s="5" t="s">
        <v>31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74">
        <f>SUM(T29:T30)</f>
        <v>599</v>
      </c>
      <c r="U31" s="75">
        <f>SUM(U29:U30)</f>
        <v>1985.6719</v>
      </c>
    </row>
    <row r="32" ht="27" customHeight="1" spans="1:21">
      <c r="A32" s="5" t="s">
        <v>42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74">
        <f>T31+T28+T24+T18</f>
        <v>15464</v>
      </c>
      <c r="U32" s="74">
        <f>U31+U28+U24+U18</f>
        <v>168546.7699</v>
      </c>
    </row>
  </sheetData>
  <mergeCells count="33">
    <mergeCell ref="D3:K3"/>
    <mergeCell ref="L3:S3"/>
    <mergeCell ref="D4:G4"/>
    <mergeCell ref="H4:K4"/>
    <mergeCell ref="L4:O4"/>
    <mergeCell ref="P4:S4"/>
    <mergeCell ref="D5:E5"/>
    <mergeCell ref="F5:G5"/>
    <mergeCell ref="H5:I5"/>
    <mergeCell ref="J5:K5"/>
    <mergeCell ref="L5:M5"/>
    <mergeCell ref="N5:O5"/>
    <mergeCell ref="P5:Q5"/>
    <mergeCell ref="R5:S5"/>
    <mergeCell ref="A18:S18"/>
    <mergeCell ref="A24:S24"/>
    <mergeCell ref="A28:S28"/>
    <mergeCell ref="A31:S31"/>
    <mergeCell ref="A32:S32"/>
    <mergeCell ref="A3:A6"/>
    <mergeCell ref="A7:A17"/>
    <mergeCell ref="A19:A23"/>
    <mergeCell ref="A25:A27"/>
    <mergeCell ref="A29:A30"/>
    <mergeCell ref="B3:B6"/>
    <mergeCell ref="B7:B9"/>
    <mergeCell ref="B11:B16"/>
    <mergeCell ref="B19:B22"/>
    <mergeCell ref="B25:B27"/>
    <mergeCell ref="B29:B30"/>
    <mergeCell ref="C3:C6"/>
    <mergeCell ref="T3:U5"/>
    <mergeCell ref="A1:U2"/>
  </mergeCells>
  <printOptions horizontalCentered="1"/>
  <pageMargins left="0.161111111111111" right="0.161111111111111" top="0.409027777777778" bottom="0.409027777777778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2021-10-11T00:53:00Z</dcterms:created>
  <dcterms:modified xsi:type="dcterms:W3CDTF">2021-10-12T06:41:28Z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4A12960B2C2647069A59992A40766143</vt:lpwstr>
  </property>
</Properties>
</file>