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tabRatio="401"/>
  </bookViews>
  <sheets>
    <sheet name="2013" sheetId="1" r:id="rId1"/>
    <sheet name="2014" sheetId="2" r:id="rId2"/>
    <sheet name="2015" sheetId="3" r:id="rId3"/>
    <sheet name="2016" sheetId="4" r:id="rId4"/>
    <sheet name="2017" sheetId="5" r:id="rId5"/>
    <sheet name="2018" sheetId="6" r:id="rId6"/>
    <sheet name="2019" sheetId="7" r:id="rId7"/>
    <sheet name="2020" sheetId="8" r:id="rId8"/>
  </sheets>
  <externalReferences>
    <externalReference r:id="rId9"/>
  </externalReferences>
  <definedNames>
    <definedName name="_xlnm._FilterDatabase" localSheetId="1" hidden="1">'2014'!$A$6:$AC$38</definedName>
    <definedName name="_xlnm._FilterDatabase" localSheetId="2" hidden="1">'2015'!$A$6:$AC$20</definedName>
    <definedName name="_xlnm._FilterDatabase" localSheetId="3" hidden="1">'2016'!$A$6:$BI$49</definedName>
    <definedName name="_xlnm._FilterDatabase" localSheetId="7" hidden="1">'2020'!$A$5:$AD$99</definedName>
    <definedName name="_xlnm._FilterDatabase" localSheetId="4" hidden="1">'2017'!$A$6:$BC$96</definedName>
    <definedName name="_xlnm._FilterDatabase" localSheetId="5" hidden="1">'2018'!$A$6:$AC$117</definedName>
    <definedName name="_xlnm._FilterDatabase" localSheetId="6" hidden="1">'2019'!$A$5:$AF$60</definedName>
    <definedName name="_xlnm._FilterDatabase" localSheetId="0" hidden="1">'2013'!$A$1:$AC$38</definedName>
  </definedNames>
  <calcPr calcId="144525"/>
</workbook>
</file>

<file path=xl/comments1.xml><?xml version="1.0" encoding="utf-8"?>
<comments xmlns="http://schemas.openxmlformats.org/spreadsheetml/2006/main">
  <authors>
    <author>Administrator</author>
  </authors>
  <commentList>
    <comment ref="U5" authorId="0">
      <text>
        <r>
          <rPr>
            <b/>
            <sz val="9"/>
            <rFont val="宋体"/>
            <charset val="134"/>
          </rPr>
          <t>Administrator:</t>
        </r>
        <r>
          <rPr>
            <sz val="9"/>
            <rFont val="宋体"/>
            <charset val="134"/>
          </rPr>
          <t xml:space="preserve">
请认真填写。</t>
        </r>
      </text>
    </comment>
  </commentList>
</comments>
</file>

<file path=xl/comments2.xml><?xml version="1.0" encoding="utf-8"?>
<comments xmlns="http://schemas.openxmlformats.org/spreadsheetml/2006/main">
  <authors>
    <author>Administrator</author>
  </authors>
  <commentList>
    <comment ref="U5" authorId="0">
      <text>
        <r>
          <rPr>
            <b/>
            <sz val="9"/>
            <rFont val="宋体"/>
            <charset val="134"/>
          </rPr>
          <t>Administrator:</t>
        </r>
        <r>
          <rPr>
            <sz val="9"/>
            <rFont val="宋体"/>
            <charset val="134"/>
          </rPr>
          <t xml:space="preserve">
请认真填写。</t>
        </r>
      </text>
    </comment>
  </commentList>
</comments>
</file>

<file path=xl/comments3.xml><?xml version="1.0" encoding="utf-8"?>
<comments xmlns="http://schemas.openxmlformats.org/spreadsheetml/2006/main">
  <authors>
    <author>Administrator</author>
  </authors>
  <commentList>
    <comment ref="U5" authorId="0">
      <text>
        <r>
          <rPr>
            <b/>
            <sz val="9"/>
            <rFont val="宋体"/>
            <charset val="134"/>
          </rPr>
          <t>Administrator:</t>
        </r>
        <r>
          <rPr>
            <sz val="9"/>
            <rFont val="宋体"/>
            <charset val="134"/>
          </rPr>
          <t xml:space="preserve">
请认真填写。</t>
        </r>
      </text>
    </comment>
  </commentList>
</comments>
</file>

<file path=xl/comments4.xml><?xml version="1.0" encoding="utf-8"?>
<comments xmlns="http://schemas.openxmlformats.org/spreadsheetml/2006/main">
  <authors>
    <author>Administrator</author>
  </authors>
  <commentList>
    <comment ref="U5" authorId="0">
      <text>
        <r>
          <rPr>
            <b/>
            <sz val="9"/>
            <rFont val="宋体"/>
            <charset val="134"/>
          </rPr>
          <t>Administrator:</t>
        </r>
        <r>
          <rPr>
            <sz val="9"/>
            <rFont val="宋体"/>
            <charset val="134"/>
          </rPr>
          <t xml:space="preserve">
请认真填写。</t>
        </r>
      </text>
    </comment>
  </commentList>
</comments>
</file>

<file path=xl/comments5.xml><?xml version="1.0" encoding="utf-8"?>
<comments xmlns="http://schemas.openxmlformats.org/spreadsheetml/2006/main">
  <authors>
    <author>Administrator</author>
  </authors>
  <commentList>
    <comment ref="U5" authorId="0">
      <text>
        <r>
          <rPr>
            <b/>
            <sz val="9"/>
            <rFont val="宋体"/>
            <charset val="134"/>
          </rPr>
          <t>Administrator:</t>
        </r>
        <r>
          <rPr>
            <sz val="9"/>
            <rFont val="宋体"/>
            <charset val="134"/>
          </rPr>
          <t xml:space="preserve">
请认真填写。</t>
        </r>
      </text>
    </comment>
  </commentList>
</comments>
</file>

<file path=xl/comments6.xml><?xml version="1.0" encoding="utf-8"?>
<comments xmlns="http://schemas.openxmlformats.org/spreadsheetml/2006/main">
  <authors>
    <author>Administrator</author>
  </authors>
  <commentList>
    <comment ref="U5" authorId="0">
      <text>
        <r>
          <rPr>
            <b/>
            <sz val="9"/>
            <rFont val="宋体"/>
            <charset val="134"/>
          </rPr>
          <t>Administrator:</t>
        </r>
        <r>
          <rPr>
            <sz val="9"/>
            <rFont val="宋体"/>
            <charset val="134"/>
          </rPr>
          <t xml:space="preserve">
请认真填写。</t>
        </r>
      </text>
    </comment>
  </commentList>
</comments>
</file>

<file path=xl/comments7.xml><?xml version="1.0" encoding="utf-8"?>
<comments xmlns="http://schemas.openxmlformats.org/spreadsheetml/2006/main">
  <authors>
    <author>Administrator</author>
  </authors>
  <commentList>
    <comment ref="U4" authorId="0">
      <text>
        <r>
          <rPr>
            <b/>
            <sz val="9"/>
            <rFont val="宋体"/>
            <charset val="134"/>
          </rPr>
          <t>Administrator:</t>
        </r>
        <r>
          <rPr>
            <sz val="9"/>
            <rFont val="宋体"/>
            <charset val="134"/>
          </rPr>
          <t xml:space="preserve">
请认真填写。</t>
        </r>
      </text>
    </comment>
  </commentList>
</comments>
</file>

<file path=xl/comments8.xml><?xml version="1.0" encoding="utf-8"?>
<comments xmlns="http://schemas.openxmlformats.org/spreadsheetml/2006/main">
  <authors>
    <author>Administrator</author>
  </authors>
  <commentList>
    <comment ref="U4" authorId="0">
      <text>
        <r>
          <rPr>
            <b/>
            <sz val="9"/>
            <rFont val="宋体"/>
            <charset val="134"/>
          </rPr>
          <t>Administrator:</t>
        </r>
        <r>
          <rPr>
            <sz val="9"/>
            <rFont val="宋体"/>
            <charset val="134"/>
          </rPr>
          <t xml:space="preserve">
请认真填写。</t>
        </r>
      </text>
    </comment>
  </commentList>
</comments>
</file>

<file path=xl/sharedStrings.xml><?xml version="1.0" encoding="utf-8"?>
<sst xmlns="http://schemas.openxmlformats.org/spreadsheetml/2006/main" count="3478" uniqueCount="991">
  <si>
    <t>附件2</t>
  </si>
  <si>
    <t>2013年王乐井乡扶贫项目资产统计表</t>
  </si>
  <si>
    <t>序号</t>
  </si>
  <si>
    <t>投入资金来源及规模（万元）</t>
  </si>
  <si>
    <t>投入资金实施项目情况</t>
  </si>
  <si>
    <t>形成资产情况</t>
  </si>
  <si>
    <t>备注</t>
  </si>
  <si>
    <t>固定资产</t>
  </si>
  <si>
    <t>股权、债权资产</t>
  </si>
  <si>
    <t>合计</t>
  </si>
  <si>
    <t>中央财政扶贫资金</t>
  </si>
  <si>
    <t>自治区财政扶贫资金</t>
  </si>
  <si>
    <t>市县配套资金</t>
  </si>
  <si>
    <t>统筹整合其他涉农资金</t>
  </si>
  <si>
    <t>闽宁资金</t>
  </si>
  <si>
    <t>社会帮扶资金</t>
  </si>
  <si>
    <t>项目名称</t>
  </si>
  <si>
    <t>项目实施单位</t>
  </si>
  <si>
    <t>项目实施地点</t>
  </si>
  <si>
    <t>项目规模简介</t>
  </si>
  <si>
    <t>资产
名称</t>
  </si>
  <si>
    <t>资产
类型</t>
  </si>
  <si>
    <t>数量</t>
  </si>
  <si>
    <t>单位</t>
  </si>
  <si>
    <t>资产形成时间</t>
  </si>
  <si>
    <t>资产原始价值
（万元）</t>
  </si>
  <si>
    <t>预计使用年限</t>
  </si>
  <si>
    <t>所有权人</t>
  </si>
  <si>
    <t>管护人</t>
  </si>
  <si>
    <t>收益分配情况</t>
  </si>
  <si>
    <t>资产处置情况</t>
  </si>
  <si>
    <t>投入经营主体的名称</t>
  </si>
  <si>
    <t>投入金额（万元）</t>
  </si>
  <si>
    <t>投入资金占被投资主体实收资本的比重</t>
  </si>
  <si>
    <t>年度收益返还</t>
  </si>
  <si>
    <t>分红、利息
（万元）</t>
  </si>
  <si>
    <t>其他（如雇佣贫困户等）</t>
  </si>
  <si>
    <t>总计</t>
  </si>
  <si>
    <r>
      <rPr>
        <b/>
        <sz val="12"/>
        <rFont val="仿宋"/>
        <charset val="134"/>
      </rPr>
      <t>一、基础设施</t>
    </r>
  </si>
  <si>
    <r>
      <rPr>
        <sz val="11"/>
        <rFont val="Times New Roman"/>
        <charset val="134"/>
      </rPr>
      <t>2013</t>
    </r>
    <r>
      <rPr>
        <sz val="11"/>
        <rFont val="宋体"/>
        <charset val="134"/>
      </rPr>
      <t>年以工代赈盐池县平阳沟小型农田水利节水灌溉工程</t>
    </r>
  </si>
  <si>
    <t>水务局</t>
  </si>
  <si>
    <t>王乐井乡</t>
  </si>
  <si>
    <t>新增农田灌溉面积3300亩，建15000m3蓄水池1座，管理房2间，各类阀井77座，排水井70座，铺设Φ400mm玻璃钢管0.1km，输水干管7.506km，Φ110mmPVC输水支管23.56km,Φ75mm输水立管0.544km，Φ75mmPE管25.6km，Φ16mm内镶式滴灌带2275.56km，安装Φ75mm调压阀10个，过滤器2台，地面保护井320座，架设低压输电线路0.5km,安装50KVA变压器1台。</t>
  </si>
  <si>
    <t>蓄水池</t>
  </si>
  <si>
    <t>公益性资产</t>
  </si>
  <si>
    <t>座</t>
  </si>
  <si>
    <t>王吾岔村集体</t>
  </si>
  <si>
    <t>张妍娟</t>
  </si>
  <si>
    <t>在用</t>
  </si>
  <si>
    <t>管理房</t>
  </si>
  <si>
    <t>间</t>
  </si>
  <si>
    <t>各类阀井</t>
  </si>
  <si>
    <t>铺设管道</t>
  </si>
  <si>
    <t>公里</t>
  </si>
  <si>
    <t>过滤器</t>
  </si>
  <si>
    <t>台</t>
  </si>
  <si>
    <t>变压器</t>
  </si>
  <si>
    <t>泵</t>
  </si>
  <si>
    <t>台套</t>
  </si>
  <si>
    <t>输电线路</t>
  </si>
  <si>
    <r>
      <rPr>
        <sz val="11"/>
        <color theme="1"/>
        <rFont val="Times New Roman"/>
        <charset val="134"/>
      </rPr>
      <t>2013</t>
    </r>
    <r>
      <rPr>
        <sz val="11"/>
        <color theme="1"/>
        <rFont val="仿宋"/>
        <charset val="134"/>
      </rPr>
      <t>年集雨场</t>
    </r>
  </si>
  <si>
    <r>
      <rPr>
        <sz val="11"/>
        <color theme="1"/>
        <rFont val="仿宋"/>
        <charset val="134"/>
      </rPr>
      <t>扶贫办</t>
    </r>
  </si>
  <si>
    <r>
      <rPr>
        <sz val="11"/>
        <color theme="1"/>
        <rFont val="仿宋"/>
        <charset val="134"/>
      </rPr>
      <t>王乐井乡</t>
    </r>
    <r>
      <rPr>
        <sz val="11"/>
        <color theme="1"/>
        <rFont val="Times New Roman"/>
        <charset val="134"/>
      </rPr>
      <t xml:space="preserve">
</t>
    </r>
    <r>
      <rPr>
        <sz val="11"/>
        <color theme="1"/>
        <rFont val="仿宋"/>
        <charset val="134"/>
      </rPr>
      <t>双疙瘩村</t>
    </r>
  </si>
  <si>
    <r>
      <rPr>
        <sz val="11"/>
        <color theme="1"/>
        <rFont val="仿宋"/>
        <charset val="134"/>
      </rPr>
      <t>在王乐井乡双疙瘩村新建集雨场</t>
    </r>
    <r>
      <rPr>
        <sz val="11"/>
        <color theme="1"/>
        <rFont val="Times New Roman"/>
        <charset val="134"/>
      </rPr>
      <t>20</t>
    </r>
    <r>
      <rPr>
        <sz val="11"/>
        <color theme="1"/>
        <rFont val="仿宋"/>
        <charset val="134"/>
      </rPr>
      <t>处。</t>
    </r>
  </si>
  <si>
    <r>
      <rPr>
        <sz val="11"/>
        <color theme="1"/>
        <rFont val="仿宋"/>
        <charset val="134"/>
      </rPr>
      <t>集雨场</t>
    </r>
  </si>
  <si>
    <r>
      <rPr>
        <sz val="11"/>
        <color theme="1"/>
        <rFont val="仿宋"/>
        <charset val="134"/>
      </rPr>
      <t>公益性资产</t>
    </r>
  </si>
  <si>
    <r>
      <rPr>
        <sz val="11"/>
        <color theme="1"/>
        <rFont val="仿宋"/>
        <charset val="134"/>
      </rPr>
      <t>处</t>
    </r>
  </si>
  <si>
    <t>2·3</t>
  </si>
  <si>
    <t>农户</t>
  </si>
  <si>
    <r>
      <rPr>
        <sz val="11"/>
        <color theme="1"/>
        <rFont val="宋体"/>
        <charset val="134"/>
      </rPr>
      <t>部分在用</t>
    </r>
    <r>
      <rPr>
        <sz val="11"/>
        <color theme="1"/>
        <rFont val="Times New Roman"/>
        <charset val="134"/>
      </rPr>
      <t xml:space="preserve"> </t>
    </r>
    <r>
      <rPr>
        <sz val="11"/>
        <color theme="1"/>
        <rFont val="宋体"/>
        <charset val="134"/>
      </rPr>
      <t>部分毁损</t>
    </r>
  </si>
  <si>
    <r>
      <rPr>
        <sz val="11"/>
        <color theme="1"/>
        <rFont val="仿宋"/>
        <charset val="134"/>
      </rPr>
      <t>王乐井乡</t>
    </r>
    <r>
      <rPr>
        <sz val="11"/>
        <color theme="1"/>
        <rFont val="Times New Roman"/>
        <charset val="134"/>
      </rPr>
      <t xml:space="preserve">
</t>
    </r>
    <r>
      <rPr>
        <sz val="11"/>
        <color theme="1"/>
        <rFont val="仿宋"/>
        <charset val="134"/>
      </rPr>
      <t>鸦儿沟村</t>
    </r>
  </si>
  <si>
    <r>
      <rPr>
        <sz val="11"/>
        <color theme="1"/>
        <rFont val="仿宋"/>
        <charset val="134"/>
      </rPr>
      <t>在王乐井乡鸦儿沟村新建集雨场</t>
    </r>
    <r>
      <rPr>
        <sz val="11"/>
        <color theme="1"/>
        <rFont val="Times New Roman"/>
        <charset val="134"/>
      </rPr>
      <t>67</t>
    </r>
    <r>
      <rPr>
        <sz val="11"/>
        <color theme="1"/>
        <rFont val="仿宋"/>
        <charset val="134"/>
      </rPr>
      <t>处。</t>
    </r>
  </si>
  <si>
    <t>毛志勇</t>
  </si>
  <si>
    <r>
      <rPr>
        <sz val="11"/>
        <color theme="1"/>
        <rFont val="Times New Roman"/>
        <charset val="134"/>
      </rPr>
      <t>2013</t>
    </r>
    <r>
      <rPr>
        <sz val="11"/>
        <color theme="1"/>
        <rFont val="仿宋"/>
        <charset val="134"/>
      </rPr>
      <t>年农村公路大疙瘩至安定堡公路</t>
    </r>
    <r>
      <rPr>
        <sz val="11"/>
        <color theme="1"/>
        <rFont val="Times New Roman"/>
        <charset val="134"/>
      </rPr>
      <t>-</t>
    </r>
    <r>
      <rPr>
        <sz val="11"/>
        <color theme="1"/>
        <rFont val="仿宋"/>
        <charset val="134"/>
      </rPr>
      <t>王乐井乡牛记圈村</t>
    </r>
  </si>
  <si>
    <r>
      <rPr>
        <sz val="11"/>
        <color theme="1"/>
        <rFont val="仿宋"/>
        <charset val="134"/>
      </rPr>
      <t>交通局</t>
    </r>
  </si>
  <si>
    <r>
      <rPr>
        <sz val="11"/>
        <color theme="1"/>
        <rFont val="仿宋"/>
        <charset val="134"/>
      </rPr>
      <t>王乐井乡</t>
    </r>
    <r>
      <rPr>
        <sz val="11"/>
        <color theme="1"/>
        <rFont val="Times New Roman"/>
        <charset val="134"/>
      </rPr>
      <t xml:space="preserve">
</t>
    </r>
    <r>
      <rPr>
        <sz val="11"/>
        <color theme="1"/>
        <rFont val="仿宋"/>
        <charset val="134"/>
      </rPr>
      <t>牛记圈村</t>
    </r>
  </si>
  <si>
    <r>
      <rPr>
        <sz val="11"/>
        <color theme="1"/>
        <rFont val="仿宋"/>
        <charset val="134"/>
      </rPr>
      <t>在王乐井乡牛记圈村完成砂砾石路建设</t>
    </r>
    <r>
      <rPr>
        <sz val="11"/>
        <color theme="1"/>
        <rFont val="Times New Roman"/>
        <charset val="134"/>
      </rPr>
      <t>18</t>
    </r>
    <r>
      <rPr>
        <sz val="11"/>
        <color theme="1"/>
        <rFont val="仿宋"/>
        <charset val="134"/>
      </rPr>
      <t>公里。</t>
    </r>
  </si>
  <si>
    <r>
      <rPr>
        <sz val="11"/>
        <color theme="1"/>
        <rFont val="仿宋"/>
        <charset val="134"/>
      </rPr>
      <t>砂砾路</t>
    </r>
  </si>
  <si>
    <r>
      <rPr>
        <sz val="11"/>
        <color theme="1"/>
        <rFont val="仿宋"/>
        <charset val="134"/>
      </rPr>
      <t>公里</t>
    </r>
  </si>
  <si>
    <t>牛记圈村集体</t>
  </si>
  <si>
    <t>牛有朋</t>
  </si>
  <si>
    <r>
      <rPr>
        <sz val="11"/>
        <color theme="1"/>
        <rFont val="宋体"/>
        <charset val="134"/>
      </rPr>
      <t>其他（</t>
    </r>
    <r>
      <rPr>
        <sz val="11"/>
        <color theme="1"/>
        <rFont val="Times New Roman"/>
        <charset val="134"/>
      </rPr>
      <t>17</t>
    </r>
    <r>
      <rPr>
        <sz val="11"/>
        <color theme="1"/>
        <rFont val="宋体"/>
        <charset val="134"/>
      </rPr>
      <t>年改柏油路）</t>
    </r>
  </si>
  <si>
    <r>
      <rPr>
        <sz val="11"/>
        <color theme="1"/>
        <rFont val="Times New Roman"/>
        <charset val="134"/>
      </rPr>
      <t>2013</t>
    </r>
    <r>
      <rPr>
        <sz val="11"/>
        <color theme="1"/>
        <rFont val="仿宋"/>
        <charset val="134"/>
      </rPr>
      <t>年盐池县乡村道路建设项目</t>
    </r>
  </si>
  <si>
    <r>
      <rPr>
        <sz val="11"/>
        <color theme="1"/>
        <rFont val="仿宋"/>
        <charset val="134"/>
      </rPr>
      <t>住建局</t>
    </r>
  </si>
  <si>
    <r>
      <rPr>
        <sz val="11"/>
        <color theme="1"/>
        <rFont val="仿宋"/>
        <charset val="134"/>
      </rPr>
      <t>完成王乐井乡双疙瘩村砂砾公路</t>
    </r>
    <r>
      <rPr>
        <sz val="11"/>
        <color theme="1"/>
        <rFont val="Times New Roman"/>
        <charset val="134"/>
      </rPr>
      <t>5</t>
    </r>
    <r>
      <rPr>
        <sz val="11"/>
        <color theme="1"/>
        <rFont val="仿宋"/>
        <charset val="134"/>
      </rPr>
      <t>公里。</t>
    </r>
  </si>
  <si>
    <r>
      <rPr>
        <sz val="11"/>
        <color theme="1"/>
        <rFont val="仿宋"/>
        <charset val="134"/>
      </rPr>
      <t>砂砾公路</t>
    </r>
  </si>
  <si>
    <t>双圪垯村集体</t>
  </si>
  <si>
    <t>周军</t>
  </si>
  <si>
    <r>
      <rPr>
        <sz val="11"/>
        <color theme="1"/>
        <rFont val="宋体"/>
        <charset val="134"/>
      </rPr>
      <t>其它（</t>
    </r>
    <r>
      <rPr>
        <sz val="11"/>
        <color theme="1"/>
        <rFont val="Times New Roman"/>
        <charset val="134"/>
      </rPr>
      <t>18</t>
    </r>
    <r>
      <rPr>
        <sz val="11"/>
        <color theme="1"/>
        <rFont val="宋体"/>
        <charset val="134"/>
      </rPr>
      <t>改水泥路）</t>
    </r>
  </si>
  <si>
    <r>
      <rPr>
        <b/>
        <sz val="11"/>
        <color theme="1"/>
        <rFont val="仿宋"/>
        <charset val="134"/>
      </rPr>
      <t>二、产业项目</t>
    </r>
  </si>
  <si>
    <r>
      <rPr>
        <sz val="11"/>
        <color theme="1"/>
        <rFont val="Times New Roman"/>
        <charset val="134"/>
      </rPr>
      <t>2013</t>
    </r>
    <r>
      <rPr>
        <sz val="11"/>
        <color theme="1"/>
        <rFont val="仿宋"/>
        <charset val="134"/>
      </rPr>
      <t>年双到项目</t>
    </r>
  </si>
  <si>
    <r>
      <rPr>
        <sz val="11"/>
        <color theme="1"/>
        <rFont val="仿宋"/>
        <charset val="134"/>
      </rPr>
      <t>完成王乐井乡</t>
    </r>
    <r>
      <rPr>
        <sz val="11"/>
        <color theme="1"/>
        <rFont val="Times New Roman"/>
        <charset val="134"/>
      </rPr>
      <t>915</t>
    </r>
    <r>
      <rPr>
        <sz val="11"/>
        <color theme="1"/>
        <rFont val="仿宋"/>
        <charset val="134"/>
      </rPr>
      <t>户“双到”补助资金</t>
    </r>
    <r>
      <rPr>
        <sz val="11"/>
        <color theme="1"/>
        <rFont val="Times New Roman"/>
        <charset val="134"/>
      </rPr>
      <t>183</t>
    </r>
    <r>
      <rPr>
        <sz val="11"/>
        <color theme="1"/>
        <rFont val="仿宋"/>
        <charset val="134"/>
      </rPr>
      <t>万元</t>
    </r>
  </si>
  <si>
    <r>
      <rPr>
        <sz val="11"/>
        <color theme="1"/>
        <rFont val="Times New Roman"/>
        <charset val="134"/>
      </rPr>
      <t>2013</t>
    </r>
    <r>
      <rPr>
        <sz val="11"/>
        <color theme="1"/>
        <rFont val="仿宋"/>
        <charset val="134"/>
      </rPr>
      <t>年粮食储藏罐项目</t>
    </r>
  </si>
  <si>
    <r>
      <rPr>
        <sz val="11"/>
        <color theme="1"/>
        <rFont val="仿宋"/>
        <charset val="134"/>
      </rPr>
      <t>在</t>
    </r>
    <r>
      <rPr>
        <sz val="11"/>
        <color theme="1"/>
        <rFont val="宋体"/>
        <charset val="134"/>
      </rPr>
      <t>王乐井乡</t>
    </r>
    <r>
      <rPr>
        <sz val="11"/>
        <color theme="1"/>
        <rFont val="仿宋"/>
        <charset val="134"/>
      </rPr>
      <t>整村推进村实施粮食储藏罐建设项目，共计发放粮食储藏罐500个</t>
    </r>
  </si>
  <si>
    <t>粮食储藏罐</t>
  </si>
  <si>
    <t>到户类资产</t>
  </si>
  <si>
    <t>个</t>
  </si>
  <si>
    <t>分村分配表，名单全部为纸质版</t>
  </si>
  <si>
    <t>2013年整村推进-产业示范村建设项目</t>
  </si>
  <si>
    <t>扶贫办</t>
  </si>
  <si>
    <t>在王乐井乡扶持产业示范户（滩羊养殖示范户、甘草种植示范户、黄花种植示范户、产业服务及经营示范户）173户，每户补助2000元，其中曾记畔村44户、牛记圈村54户、鸦儿沟村25户、狼洞沟村28户、双疙瘩村22户。</t>
  </si>
  <si>
    <r>
      <rPr>
        <sz val="11"/>
        <color theme="1"/>
        <rFont val="Times New Roman"/>
        <charset val="134"/>
      </rPr>
      <t>2013</t>
    </r>
    <r>
      <rPr>
        <sz val="11"/>
        <color theme="1"/>
        <rFont val="仿宋"/>
        <charset val="134"/>
      </rPr>
      <t>年整村推进</t>
    </r>
    <r>
      <rPr>
        <sz val="11"/>
        <color theme="1"/>
        <rFont val="Times New Roman"/>
        <charset val="134"/>
      </rPr>
      <t>-</t>
    </r>
    <r>
      <rPr>
        <sz val="11"/>
        <color theme="1"/>
        <rFont val="仿宋"/>
        <charset val="134"/>
      </rPr>
      <t>特色种植项目</t>
    </r>
  </si>
  <si>
    <r>
      <rPr>
        <sz val="11"/>
        <color theme="1"/>
        <rFont val="仿宋"/>
        <charset val="134"/>
      </rPr>
      <t>旱地红葱示范种植</t>
    </r>
    <r>
      <rPr>
        <sz val="11"/>
        <color theme="1"/>
        <rFont val="Times New Roman"/>
        <charset val="134"/>
      </rPr>
      <t>85</t>
    </r>
    <r>
      <rPr>
        <sz val="11"/>
        <color theme="1"/>
        <rFont val="仿宋"/>
        <charset val="134"/>
      </rPr>
      <t>亩</t>
    </r>
  </si>
  <si>
    <r>
      <rPr>
        <sz val="11"/>
        <color theme="1"/>
        <rFont val="仿宋"/>
        <charset val="134"/>
      </rPr>
      <t>旱地红葱</t>
    </r>
  </si>
  <si>
    <r>
      <rPr>
        <sz val="11"/>
        <color theme="1"/>
        <rFont val="仿宋"/>
        <charset val="134"/>
      </rPr>
      <t>到户类资产</t>
    </r>
  </si>
  <si>
    <t>亩</t>
  </si>
  <si>
    <r>
      <rPr>
        <sz val="11"/>
        <color theme="1"/>
        <rFont val="仿宋"/>
        <charset val="134"/>
      </rPr>
      <t>补助小杂粮种植2</t>
    </r>
    <r>
      <rPr>
        <sz val="11"/>
        <color theme="1"/>
        <rFont val="Times New Roman"/>
        <charset val="134"/>
      </rPr>
      <t>987</t>
    </r>
    <r>
      <rPr>
        <sz val="11"/>
        <color theme="1"/>
        <rFont val="仿宋"/>
        <charset val="134"/>
      </rPr>
      <t>亩，每亩补助</t>
    </r>
    <r>
      <rPr>
        <sz val="11"/>
        <color theme="1"/>
        <rFont val="Times New Roman"/>
        <charset val="134"/>
      </rPr>
      <t>100</t>
    </r>
    <r>
      <rPr>
        <sz val="11"/>
        <color theme="1"/>
        <rFont val="仿宋"/>
        <charset val="134"/>
      </rPr>
      <t>元，共计2</t>
    </r>
    <r>
      <rPr>
        <sz val="11"/>
        <color theme="1"/>
        <rFont val="Times New Roman"/>
        <charset val="134"/>
      </rPr>
      <t>9.87</t>
    </r>
    <r>
      <rPr>
        <sz val="11"/>
        <color theme="1"/>
        <rFont val="仿宋"/>
        <charset val="134"/>
      </rPr>
      <t>万元：其中王乐井乡曾记畔村补助小杂粮种植</t>
    </r>
    <r>
      <rPr>
        <sz val="11"/>
        <color theme="1"/>
        <rFont val="Times New Roman"/>
        <charset val="134"/>
      </rPr>
      <t>2000</t>
    </r>
    <r>
      <rPr>
        <sz val="11"/>
        <color theme="1"/>
        <rFont val="仿宋"/>
        <charset val="134"/>
      </rPr>
      <t>亩</t>
    </r>
    <r>
      <rPr>
        <sz val="11"/>
        <color theme="1"/>
        <rFont val="Times New Roman"/>
        <charset val="134"/>
      </rPr>
      <t>20</t>
    </r>
    <r>
      <rPr>
        <sz val="11"/>
        <color theme="1"/>
        <rFont val="仿宋"/>
        <charset val="134"/>
      </rPr>
      <t>万元；王乐井乡狼洞沟村补助小杂粮种植</t>
    </r>
    <r>
      <rPr>
        <sz val="11"/>
        <color theme="1"/>
        <rFont val="Times New Roman"/>
        <charset val="134"/>
      </rPr>
      <t>987</t>
    </r>
    <r>
      <rPr>
        <sz val="11"/>
        <color theme="1"/>
        <rFont val="仿宋"/>
        <charset val="134"/>
      </rPr>
      <t>亩</t>
    </r>
    <r>
      <rPr>
        <sz val="11"/>
        <color theme="1"/>
        <rFont val="Times New Roman"/>
        <charset val="134"/>
      </rPr>
      <t>9.87</t>
    </r>
    <r>
      <rPr>
        <sz val="11"/>
        <color theme="1"/>
        <rFont val="仿宋"/>
        <charset val="134"/>
      </rPr>
      <t>万元。</t>
    </r>
  </si>
  <si>
    <r>
      <rPr>
        <sz val="11"/>
        <color theme="1"/>
        <rFont val="仿宋"/>
        <charset val="134"/>
      </rPr>
      <t>小杂粮</t>
    </r>
  </si>
  <si>
    <r>
      <rPr>
        <sz val="11"/>
        <color theme="1"/>
        <rFont val="仿宋"/>
        <charset val="134"/>
      </rPr>
      <t>亩</t>
    </r>
  </si>
  <si>
    <r>
      <rPr>
        <sz val="11"/>
        <color theme="1"/>
        <rFont val="Times New Roman"/>
        <charset val="134"/>
      </rPr>
      <t>2013</t>
    </r>
    <r>
      <rPr>
        <sz val="11"/>
        <color theme="1"/>
        <rFont val="仿宋"/>
        <charset val="134"/>
      </rPr>
      <t>年整村推进</t>
    </r>
    <r>
      <rPr>
        <sz val="11"/>
        <color theme="1"/>
        <rFont val="Times New Roman"/>
        <charset val="134"/>
      </rPr>
      <t>-</t>
    </r>
    <r>
      <rPr>
        <sz val="11"/>
        <color theme="1"/>
        <rFont val="仿宋"/>
        <charset val="134"/>
      </rPr>
      <t>养殖业项目</t>
    </r>
  </si>
  <si>
    <r>
      <rPr>
        <sz val="11"/>
        <color theme="1"/>
        <rFont val="仿宋"/>
        <charset val="134"/>
      </rPr>
      <t>在王乐井乡牛记圈村建设养羊温棚</t>
    </r>
    <r>
      <rPr>
        <sz val="11"/>
        <color theme="1"/>
        <rFont val="Times New Roman"/>
        <charset val="134"/>
      </rPr>
      <t>21</t>
    </r>
    <r>
      <rPr>
        <sz val="11"/>
        <color theme="1"/>
        <rFont val="仿宋"/>
        <charset val="134"/>
      </rPr>
      <t>座。</t>
    </r>
  </si>
  <si>
    <r>
      <rPr>
        <sz val="11"/>
        <color theme="1"/>
        <rFont val="仿宋"/>
        <charset val="134"/>
      </rPr>
      <t>养羊温棚</t>
    </r>
  </si>
  <si>
    <r>
      <rPr>
        <sz val="11"/>
        <color theme="1"/>
        <rFont val="仿宋"/>
        <charset val="134"/>
      </rPr>
      <t>座</t>
    </r>
  </si>
  <si>
    <r>
      <rPr>
        <sz val="11"/>
        <color theme="1"/>
        <rFont val="宋体"/>
        <charset val="134"/>
      </rPr>
      <t>在用</t>
    </r>
    <r>
      <rPr>
        <sz val="11"/>
        <color theme="1"/>
        <rFont val="Times New Roman"/>
        <charset val="134"/>
      </rPr>
      <t>19</t>
    </r>
    <r>
      <rPr>
        <sz val="11"/>
        <color theme="1"/>
        <rFont val="宋体"/>
        <charset val="134"/>
      </rPr>
      <t>道、</t>
    </r>
    <r>
      <rPr>
        <sz val="11"/>
        <color theme="1"/>
        <rFont val="Times New Roman"/>
        <charset val="134"/>
      </rPr>
      <t>2</t>
    </r>
    <r>
      <rPr>
        <sz val="11"/>
        <color theme="1"/>
        <rFont val="宋体"/>
        <charset val="134"/>
      </rPr>
      <t>道闲置</t>
    </r>
  </si>
  <si>
    <r>
      <rPr>
        <sz val="11"/>
        <color theme="1"/>
        <rFont val="仿宋"/>
        <charset val="134"/>
      </rPr>
      <t>王乐井乡</t>
    </r>
    <r>
      <rPr>
        <sz val="11"/>
        <color theme="1"/>
        <rFont val="Times New Roman"/>
        <charset val="134"/>
      </rPr>
      <t xml:space="preserve">
</t>
    </r>
    <r>
      <rPr>
        <sz val="11"/>
        <color theme="1"/>
        <rFont val="仿宋"/>
        <charset val="134"/>
      </rPr>
      <t>曾记畔村</t>
    </r>
  </si>
  <si>
    <r>
      <rPr>
        <sz val="11"/>
        <color theme="1"/>
        <rFont val="仿宋"/>
        <charset val="134"/>
      </rPr>
      <t>在王乐井乡曾记畔村建设养羊温棚</t>
    </r>
    <r>
      <rPr>
        <sz val="11"/>
        <color theme="1"/>
        <rFont val="Times New Roman"/>
        <charset val="134"/>
      </rPr>
      <t>20</t>
    </r>
    <r>
      <rPr>
        <sz val="11"/>
        <color theme="1"/>
        <rFont val="仿宋"/>
        <charset val="134"/>
      </rPr>
      <t>座。</t>
    </r>
  </si>
  <si>
    <r>
      <rPr>
        <b/>
        <sz val="11"/>
        <color theme="1"/>
        <rFont val="仿宋"/>
        <charset val="134"/>
      </rPr>
      <t>三、其他</t>
    </r>
  </si>
  <si>
    <r>
      <rPr>
        <sz val="11"/>
        <color theme="1"/>
        <rFont val="Times New Roman"/>
        <charset val="134"/>
      </rPr>
      <t>2013</t>
    </r>
    <r>
      <rPr>
        <sz val="11"/>
        <color theme="1"/>
        <rFont val="仿宋"/>
        <charset val="134"/>
      </rPr>
      <t>年互助资金</t>
    </r>
  </si>
  <si>
    <r>
      <rPr>
        <sz val="11"/>
        <color theme="1"/>
        <rFont val="仿宋"/>
        <charset val="134"/>
      </rPr>
      <t>在王乐井乡</t>
    </r>
    <r>
      <rPr>
        <sz val="11"/>
        <color theme="1"/>
        <rFont val="Times New Roman"/>
        <charset val="134"/>
      </rPr>
      <t>4</t>
    </r>
    <r>
      <rPr>
        <sz val="11"/>
        <color theme="1"/>
        <rFont val="仿宋"/>
        <charset val="134"/>
      </rPr>
      <t>个行政村完成互助社增资扩量</t>
    </r>
    <r>
      <rPr>
        <sz val="11"/>
        <color theme="1"/>
        <rFont val="Times New Roman"/>
        <charset val="134"/>
      </rPr>
      <t>43.6</t>
    </r>
    <r>
      <rPr>
        <sz val="11"/>
        <color theme="1"/>
        <rFont val="仿宋"/>
        <charset val="134"/>
      </rPr>
      <t>万元，其中：王乐井乡双疙瘩村</t>
    </r>
    <r>
      <rPr>
        <sz val="11"/>
        <color theme="1"/>
        <rFont val="Times New Roman"/>
        <charset val="134"/>
      </rPr>
      <t>15</t>
    </r>
    <r>
      <rPr>
        <sz val="11"/>
        <color theme="1"/>
        <rFont val="仿宋"/>
        <charset val="134"/>
      </rPr>
      <t>万元、边记洼村</t>
    </r>
    <r>
      <rPr>
        <sz val="11"/>
        <color theme="1"/>
        <rFont val="Times New Roman"/>
        <charset val="134"/>
      </rPr>
      <t>10</t>
    </r>
    <r>
      <rPr>
        <sz val="11"/>
        <color theme="1"/>
        <rFont val="仿宋"/>
        <charset val="134"/>
      </rPr>
      <t>万元、王吾岔村</t>
    </r>
    <r>
      <rPr>
        <sz val="11"/>
        <color theme="1"/>
        <rFont val="Times New Roman"/>
        <charset val="134"/>
      </rPr>
      <t>10</t>
    </r>
    <r>
      <rPr>
        <sz val="11"/>
        <color theme="1"/>
        <rFont val="仿宋"/>
        <charset val="134"/>
      </rPr>
      <t>万元、鸦儿沟村</t>
    </r>
    <r>
      <rPr>
        <sz val="11"/>
        <color theme="1"/>
        <rFont val="Times New Roman"/>
        <charset val="134"/>
      </rPr>
      <t>8.6</t>
    </r>
    <r>
      <rPr>
        <sz val="11"/>
        <color theme="1"/>
        <rFont val="仿宋"/>
        <charset val="134"/>
      </rPr>
      <t>万元</t>
    </r>
  </si>
  <si>
    <t>互助资金</t>
  </si>
  <si>
    <t>经营性资产</t>
  </si>
  <si>
    <t>万元</t>
  </si>
  <si>
    <r>
      <rPr>
        <b/>
        <sz val="11"/>
        <color theme="1"/>
        <rFont val="仿宋"/>
        <charset val="134"/>
      </rPr>
      <t>四、闽宁协作</t>
    </r>
  </si>
  <si>
    <t>2012年闽宁协作发展基金项目-盐池县容嘉滩羊养殖合作社</t>
  </si>
  <si>
    <t>王乐井乡
孙家楼村</t>
  </si>
  <si>
    <r>
      <rPr>
        <sz val="11"/>
        <color theme="1"/>
        <rFont val="仿宋"/>
        <charset val="134"/>
      </rPr>
      <t>扶持盐池县容嘉滩羊养殖合作社建设养殖暖棚</t>
    </r>
    <r>
      <rPr>
        <sz val="11"/>
        <color theme="1"/>
        <rFont val="Times New Roman"/>
        <charset val="134"/>
      </rPr>
      <t>40</t>
    </r>
    <r>
      <rPr>
        <sz val="11"/>
        <color theme="1"/>
        <rFont val="仿宋"/>
        <charset val="134"/>
      </rPr>
      <t>座，每座补助</t>
    </r>
    <r>
      <rPr>
        <sz val="11"/>
        <color theme="1"/>
        <rFont val="Times New Roman"/>
        <charset val="134"/>
      </rPr>
      <t>2000</t>
    </r>
    <r>
      <rPr>
        <sz val="11"/>
        <color theme="1"/>
        <rFont val="仿宋"/>
        <charset val="134"/>
      </rPr>
      <t>元；基础母羊补栏</t>
    </r>
    <r>
      <rPr>
        <sz val="11"/>
        <color theme="1"/>
        <rFont val="Times New Roman"/>
        <charset val="134"/>
      </rPr>
      <t>200</t>
    </r>
    <r>
      <rPr>
        <sz val="11"/>
        <color theme="1"/>
        <rFont val="仿宋"/>
        <charset val="134"/>
      </rPr>
      <t>只，每只补助</t>
    </r>
    <r>
      <rPr>
        <sz val="11"/>
        <color theme="1"/>
        <rFont val="Times New Roman"/>
        <charset val="134"/>
      </rPr>
      <t>500</t>
    </r>
    <r>
      <rPr>
        <sz val="11"/>
        <color theme="1"/>
        <rFont val="仿宋"/>
        <charset val="134"/>
      </rPr>
      <t>元；青贮池</t>
    </r>
    <r>
      <rPr>
        <sz val="11"/>
        <color theme="1"/>
        <rFont val="Times New Roman"/>
        <charset val="134"/>
      </rPr>
      <t>400</t>
    </r>
    <r>
      <rPr>
        <sz val="11"/>
        <color theme="1"/>
        <rFont val="仿宋"/>
        <charset val="134"/>
      </rPr>
      <t>立方米，每立方米</t>
    </r>
    <r>
      <rPr>
        <sz val="11"/>
        <color theme="1"/>
        <rFont val="Times New Roman"/>
        <charset val="134"/>
      </rPr>
      <t>50</t>
    </r>
    <r>
      <rPr>
        <sz val="11"/>
        <color theme="1"/>
        <rFont val="仿宋"/>
        <charset val="134"/>
      </rPr>
      <t>元。</t>
    </r>
  </si>
  <si>
    <t>孙荣嘉</t>
  </si>
  <si>
    <t>孙宁业</t>
  </si>
  <si>
    <r>
      <rPr>
        <sz val="11"/>
        <color theme="1"/>
        <rFont val="仿宋"/>
        <charset val="134"/>
      </rPr>
      <t>养殖暖棚</t>
    </r>
  </si>
  <si>
    <r>
      <rPr>
        <sz val="11"/>
        <color theme="1"/>
        <rFont val="仿宋"/>
        <charset val="134"/>
      </rPr>
      <t>经营性资产</t>
    </r>
  </si>
  <si>
    <r>
      <rPr>
        <sz val="11"/>
        <color theme="1"/>
        <rFont val="仿宋"/>
        <charset val="134"/>
      </rPr>
      <t>基础母羊</t>
    </r>
  </si>
  <si>
    <r>
      <rPr>
        <sz val="11"/>
        <color theme="1"/>
        <rFont val="仿宋"/>
        <charset val="134"/>
      </rPr>
      <t>只</t>
    </r>
  </si>
  <si>
    <r>
      <rPr>
        <sz val="11"/>
        <color theme="1"/>
        <rFont val="仿宋"/>
        <charset val="134"/>
      </rPr>
      <t>青贮池</t>
    </r>
  </si>
  <si>
    <r>
      <rPr>
        <sz val="11"/>
        <color theme="1"/>
        <rFont val="仿宋"/>
        <charset val="134"/>
      </rPr>
      <t>立方米</t>
    </r>
  </si>
  <si>
    <t>五、中航油</t>
  </si>
  <si>
    <t>中航油项目金融扶贫互助资金项目</t>
  </si>
  <si>
    <r>
      <rPr>
        <sz val="12"/>
        <color theme="1"/>
        <rFont val="宋体"/>
        <charset val="134"/>
      </rPr>
      <t>投入互助资金</t>
    </r>
    <r>
      <rPr>
        <sz val="12"/>
        <color theme="1"/>
        <rFont val="Times New Roman"/>
        <charset val="134"/>
      </rPr>
      <t>120</t>
    </r>
    <r>
      <rPr>
        <sz val="12"/>
        <color theme="1"/>
        <rFont val="宋体"/>
        <charset val="134"/>
      </rPr>
      <t>万元，其中边记洼村10万元、王吾岔村10万元、王乐井村10万元、双疙瘩村20万元、曾记畔30万元、牛记圈村10万元、狼洞沟村10万元、鸦儿沟村10万元、官滩村10万元。</t>
    </r>
  </si>
  <si>
    <t>2014年王乐井乡扶贫项目资产统计表</t>
  </si>
  <si>
    <t>填报人：</t>
  </si>
  <si>
    <t>审核人：</t>
  </si>
  <si>
    <t>填报时间：</t>
  </si>
  <si>
    <t>一、基础设施</t>
  </si>
  <si>
    <t>2014年盐池县整村推进项目-集雨场、蓄水窖</t>
  </si>
  <si>
    <t>王乐井乡
牛记圈</t>
  </si>
  <si>
    <t>王乐井乡牛记圈村新建集雨场60处</t>
  </si>
  <si>
    <t>集雨场</t>
  </si>
  <si>
    <t>处</t>
  </si>
  <si>
    <t>王乐井乡
王乐井村</t>
  </si>
  <si>
    <t>王乐井乡王乐井村新建集雨场100处</t>
  </si>
  <si>
    <t>王乐井乡
鸦儿沟</t>
  </si>
  <si>
    <t>王乐井乡鸦儿沟村新建集雨场60处</t>
  </si>
  <si>
    <t>王乐井乡
双疙瘩</t>
  </si>
  <si>
    <t>王乐井乡双疙瘩村新建集雨场60处</t>
  </si>
  <si>
    <t>在用 部分毁坏</t>
  </si>
  <si>
    <t>王乐井乡
狼洞沟</t>
  </si>
  <si>
    <t>王乐井乡狼洞沟村新建集雨场81处</t>
  </si>
  <si>
    <t>个人</t>
  </si>
  <si>
    <t>2014年以工代赈项目黄记圈至南海子四级砾石公路项目</t>
  </si>
  <si>
    <t>哈巴湖管理局</t>
  </si>
  <si>
    <t>在王乐井乡建设四级砾石公路8公里。</t>
  </si>
  <si>
    <t>砾石公路</t>
  </si>
  <si>
    <r>
      <rPr>
        <sz val="10"/>
        <rFont val="Times New Roman"/>
        <charset val="0"/>
      </rPr>
      <t>2014</t>
    </r>
    <r>
      <rPr>
        <sz val="10"/>
        <rFont val="宋体"/>
        <charset val="134"/>
      </rPr>
      <t>年盐池县整村推进项目</t>
    </r>
    <r>
      <rPr>
        <sz val="10"/>
        <rFont val="Times New Roman"/>
        <charset val="0"/>
      </rPr>
      <t>-</t>
    </r>
    <r>
      <rPr>
        <sz val="10"/>
        <rFont val="宋体"/>
        <charset val="134"/>
      </rPr>
      <t>村组道路</t>
    </r>
  </si>
  <si>
    <r>
      <rPr>
        <sz val="11"/>
        <rFont val="仿宋"/>
        <charset val="134"/>
      </rPr>
      <t>扶贫办</t>
    </r>
  </si>
  <si>
    <t>在王乐井乡牛记圈村（10Km）完成村组砾石路9公里。</t>
  </si>
  <si>
    <r>
      <rPr>
        <sz val="11"/>
        <color theme="1"/>
        <rFont val="宋体"/>
        <charset val="134"/>
      </rPr>
      <t>砾石路</t>
    </r>
  </si>
  <si>
    <t>公益类资产</t>
  </si>
  <si>
    <r>
      <rPr>
        <sz val="11"/>
        <color theme="1"/>
        <rFont val="宋体"/>
        <charset val="134"/>
      </rPr>
      <t>公里</t>
    </r>
  </si>
  <si>
    <t>公路段</t>
  </si>
  <si>
    <t>其他（2017年改为泊油路）</t>
  </si>
  <si>
    <t>二、产业项目</t>
  </si>
  <si>
    <t>2014年盐池县整村推进项目-基础母羊</t>
  </si>
  <si>
    <t>盐池县扶贫办</t>
  </si>
  <si>
    <t>在王乐井乡完成基础母羊补助4000只，每只补助200元</t>
  </si>
  <si>
    <t>基础母羊</t>
  </si>
  <si>
    <t>只</t>
  </si>
  <si>
    <t>2014年盐池县整村推进项目-马铃薯贮藏窖</t>
  </si>
  <si>
    <t>王乐井乡
曾记畔村</t>
  </si>
  <si>
    <t>在王乐井乡曾记畔村补助马铃薯贮藏窖20吨20座。</t>
  </si>
  <si>
    <t>马铃薯贮藏窖</t>
  </si>
  <si>
    <t>王乐井乡
牛记圈村</t>
  </si>
  <si>
    <t>在王乐井乡牛记圈村补助马铃薯贮藏窖10吨5座，20吨24座。</t>
  </si>
  <si>
    <t>王乐井乡
鸦儿沟村</t>
  </si>
  <si>
    <t>在王乐井乡鸦儿沟村补助马铃薯贮藏窖10吨20座，20吨13座。</t>
  </si>
  <si>
    <t>2014年盐池县整村推进项目-人工种草（紫花苜蓿）-王乐井乡-狼洞沟村</t>
  </si>
  <si>
    <t>王乐井乡
狼洞沟村</t>
  </si>
  <si>
    <t>在王乐井乡狼洞沟村补助紫花苜蓿1505亩，每亩补助200元。</t>
  </si>
  <si>
    <t>紫花苜蓿</t>
  </si>
  <si>
    <t>2014年盐池县整村推进项目-小杂粮种植(荞麦)</t>
  </si>
  <si>
    <t>完成王乐井乡牛记圈村小杂粮（荞麦）种植2000亩。</t>
  </si>
  <si>
    <t>荞麦</t>
  </si>
  <si>
    <t>完成王乐井乡曾记畔村村小杂粮（荞麦）种植2000亩。</t>
  </si>
  <si>
    <t>王乐井乡
双疙瘩村</t>
  </si>
  <si>
    <t>完成王乐井乡双疙瘩村小杂粮（荞麦）种植2197亩。</t>
  </si>
  <si>
    <t>完成王乐井乡鸦儿沟村小杂粮（荞麦）种植636亩。</t>
  </si>
  <si>
    <t>完成王乐井乡狼洞沟村小杂粮（荞麦）种植636亩。</t>
  </si>
  <si>
    <t>2014年“双到”项目</t>
  </si>
  <si>
    <t>完成王乐井乡432户扶贫户双到补助资金84.6万元</t>
  </si>
  <si>
    <t>2014年盐池县整村推进项目-养殖温棚</t>
  </si>
  <si>
    <t>完成王乐井乡304座养羊温棚补助共计121.6万元，其中王乐井乡曾记畔村68座27.2万元、王乐井乡牛记圈村162座64.8万元、王乐井乡鸦儿沟村17座6.8万元、王乐井乡双疙瘩村18座7.2万元、狼洞沟村39座15.6万元、</t>
  </si>
  <si>
    <t>养羊温棚</t>
  </si>
  <si>
    <t>养殖户</t>
  </si>
  <si>
    <t>2014年盐池县整村推进项目-马铃薯种植</t>
  </si>
  <si>
    <t>完成王乐井乡马铃薯种植补助16072亩，每亩补助100元，补助金额160.72万元</t>
  </si>
  <si>
    <t>马铃薯</t>
  </si>
  <si>
    <t>三、其他</t>
  </si>
  <si>
    <t>2014年盐池县整村推进项目-贫困户贷款贴息</t>
  </si>
  <si>
    <t>对王乐井乡贫困户1624.2万元贷款完成贷款贴息49.725万元</t>
  </si>
  <si>
    <t>2014年互助资金</t>
  </si>
  <si>
    <t>王乐井乡12个行政村开展互助资金金融扶贫，共计投入资金190万元</t>
  </si>
  <si>
    <t>经营类资产</t>
  </si>
  <si>
    <t>四、闽宁协作</t>
  </si>
  <si>
    <t>2013年闽宁协作发展基金项目-特色产业项目-荣嘉养殖合作社</t>
  </si>
  <si>
    <t>扶持盐池昊源养殖合作社养殖暖棚建设10座，每座补助2000元；基础母羊补栏320只，每只补助500元；建设青贮池400立方米，每立方米补助50元。</t>
  </si>
  <si>
    <t>孙广璞</t>
  </si>
  <si>
    <t>2014年闽宁协作发展基金项目-特色产业项目-荣嘉养殖合作社</t>
  </si>
  <si>
    <t>养殖暖棚建设10座</t>
  </si>
  <si>
    <t>养殖暖棚</t>
  </si>
  <si>
    <t>2015年闽宁协作发展基金项目-特色产业项目-荣嘉养殖合作社</t>
  </si>
  <si>
    <t>基础母羊补栏320只</t>
  </si>
  <si>
    <t>2016年闽宁协作发展基金项目-特色产业项目-荣嘉养殖合作社</t>
  </si>
  <si>
    <t>青贮池400立方米</t>
  </si>
  <si>
    <t>青贮池</t>
  </si>
  <si>
    <t>立方米</t>
  </si>
  <si>
    <t>2015年王乐井乡扶贫项目资产统计表</t>
  </si>
  <si>
    <t>2015年盐池县整村推进项目-混凝土村道-双疙瘩村</t>
  </si>
  <si>
    <r>
      <rPr>
        <sz val="11"/>
        <rFont val="宋体"/>
        <charset val="134"/>
      </rPr>
      <t>王乐井乡</t>
    </r>
    <r>
      <rPr>
        <sz val="11"/>
        <rFont val="Times New Roman"/>
        <charset val="134"/>
      </rPr>
      <t xml:space="preserve">
</t>
    </r>
    <r>
      <rPr>
        <sz val="11"/>
        <rFont val="宋体"/>
        <charset val="134"/>
      </rPr>
      <t>双疙瘩村</t>
    </r>
  </si>
  <si>
    <t>双疙瘩村郭庄子自然村硬化1.3公里。</t>
  </si>
  <si>
    <t>硬化路</t>
  </si>
  <si>
    <t>村集体</t>
  </si>
  <si>
    <t>二、其他</t>
  </si>
  <si>
    <t>2015年“双到”项目</t>
  </si>
  <si>
    <r>
      <rPr>
        <sz val="11"/>
        <color theme="1"/>
        <rFont val="宋体"/>
        <charset val="134"/>
      </rPr>
      <t>完成王乐井乡</t>
    </r>
    <r>
      <rPr>
        <sz val="11"/>
        <color theme="1"/>
        <rFont val="Times New Roman"/>
        <charset val="134"/>
      </rPr>
      <t>“</t>
    </r>
    <r>
      <rPr>
        <sz val="11"/>
        <color theme="1"/>
        <rFont val="宋体"/>
        <charset val="134"/>
      </rPr>
      <t>双到”项目补助121.75万元。</t>
    </r>
  </si>
  <si>
    <t>2015年互助资金项目</t>
  </si>
  <si>
    <t>完成王乐井乡互助社增资扩量，支持互助资金210万元</t>
  </si>
  <si>
    <t>三、闽宁协作</t>
  </si>
  <si>
    <t>2014年闽宁协作发展基金项目-特色产业项目--滩羊养殖项目-王乐井乡双疙瘩村</t>
  </si>
  <si>
    <t>支持王乐井乡双疙瘩村贫困户发展滩羊养殖项目，补栏基础母羊600只，每只补助500元。</t>
  </si>
  <si>
    <t>滩羊</t>
  </si>
  <si>
    <t>盐池县_产业项目_2014年闽宁协作发展基金项目-龙头企业、专业合作社扶持项目</t>
  </si>
  <si>
    <r>
      <rPr>
        <sz val="12"/>
        <rFont val="仿宋"/>
        <charset val="134"/>
      </rPr>
      <t>王乐井乡</t>
    </r>
    <r>
      <rPr>
        <sz val="12"/>
        <rFont val="Times New Roman"/>
        <charset val="134"/>
      </rPr>
      <t xml:space="preserve">
</t>
    </r>
    <r>
      <rPr>
        <sz val="12"/>
        <rFont val="仿宋"/>
        <charset val="134"/>
      </rPr>
      <t>孙家楼村</t>
    </r>
  </si>
  <si>
    <r>
      <rPr>
        <sz val="11"/>
        <color theme="1"/>
        <rFont val="仿宋"/>
        <charset val="134"/>
      </rPr>
      <t>投入资金</t>
    </r>
    <r>
      <rPr>
        <sz val="11"/>
        <color theme="1"/>
        <rFont val="Times New Roman"/>
        <charset val="134"/>
      </rPr>
      <t>20</t>
    </r>
    <r>
      <rPr>
        <sz val="11"/>
        <color theme="1"/>
        <rFont val="仿宋"/>
        <charset val="134"/>
      </rPr>
      <t>万元，完成盐池县容嘉滩羊养殖合作社：补栏基础母羊</t>
    </r>
    <r>
      <rPr>
        <sz val="11"/>
        <color theme="1"/>
        <rFont val="Times New Roman"/>
        <charset val="134"/>
      </rPr>
      <t>400</t>
    </r>
    <r>
      <rPr>
        <sz val="11"/>
        <color theme="1"/>
        <rFont val="仿宋"/>
        <charset val="134"/>
      </rPr>
      <t>只，每只补助</t>
    </r>
    <r>
      <rPr>
        <sz val="11"/>
        <color theme="1"/>
        <rFont val="Times New Roman"/>
        <charset val="134"/>
      </rPr>
      <t>500</t>
    </r>
    <r>
      <rPr>
        <sz val="11"/>
        <color theme="1"/>
        <rFont val="仿宋"/>
        <charset val="134"/>
      </rPr>
      <t>元。</t>
    </r>
  </si>
  <si>
    <r>
      <rPr>
        <sz val="12"/>
        <rFont val="宋体"/>
        <charset val="134"/>
      </rPr>
      <t>王乐井乡</t>
    </r>
    <r>
      <rPr>
        <sz val="12"/>
        <rFont val="Times New Roman"/>
        <charset val="134"/>
      </rPr>
      <t xml:space="preserve">
</t>
    </r>
    <r>
      <rPr>
        <sz val="12"/>
        <rFont val="宋体"/>
        <charset val="134"/>
      </rPr>
      <t>石山子村</t>
    </r>
  </si>
  <si>
    <t>投入资金20万元，完成盐池县天兴种养殖合作社：养殖温棚25座、补助基础母羊300只。</t>
  </si>
  <si>
    <t>养殖温棚</t>
  </si>
  <si>
    <t>李生虎</t>
  </si>
  <si>
    <t>何全</t>
  </si>
  <si>
    <t>出售</t>
  </si>
  <si>
    <t>四、中航油</t>
  </si>
  <si>
    <r>
      <rPr>
        <sz val="12"/>
        <color theme="1"/>
        <rFont val="宋体"/>
        <charset val="134"/>
      </rPr>
      <t>中航油项目金融扶贫</t>
    </r>
    <r>
      <rPr>
        <sz val="12"/>
        <color theme="1"/>
        <rFont val="Times New Roman"/>
        <charset val="134"/>
      </rPr>
      <t>-</t>
    </r>
    <r>
      <rPr>
        <sz val="12"/>
        <color theme="1"/>
        <rFont val="宋体"/>
        <charset val="134"/>
      </rPr>
      <t>互助资金项目</t>
    </r>
  </si>
  <si>
    <t>为王乐井乡互助社注入资金70万元</t>
  </si>
  <si>
    <t>2016年王乐井乡扶贫项目资产统计表</t>
  </si>
  <si>
    <t>2016年攻坚脱贫整村推进项目</t>
  </si>
  <si>
    <t>完成本乡水泥硬化路建设16.248公里，新建水泥硬化路1.49公里，安装路灯90盏，安装修建文化广场6座</t>
  </si>
  <si>
    <t>2016年</t>
  </si>
  <si>
    <t>8年</t>
  </si>
  <si>
    <t>路灯</t>
  </si>
  <si>
    <t>盏</t>
  </si>
  <si>
    <t>文化广场</t>
  </si>
  <si>
    <t>2016年脱贫攻坚村组道路建设
水泥硬化道路</t>
  </si>
  <si>
    <t>王乐井乡
各贫困村</t>
  </si>
  <si>
    <t>新建本乡水泥硬化道路建设22.46公里</t>
  </si>
  <si>
    <t>各行政村</t>
  </si>
  <si>
    <t>各村主任</t>
  </si>
  <si>
    <t>2016年脱贫攻坚村组道路建设
砂砾石道路</t>
  </si>
  <si>
    <t>新建本乡砂砾石道路建设26.08公里</t>
  </si>
  <si>
    <t>砂砾石道路</t>
  </si>
  <si>
    <t>以工代赈项目-盐池县牛记山小流域综合治理工程</t>
  </si>
  <si>
    <t>修建洪漫坝184座、溢洪口106座、水平梯田1500亩、生产道路5.37公里、田间道路16.43公里、灌木林61亩</t>
  </si>
  <si>
    <t>洪漫坝土坝工程</t>
  </si>
  <si>
    <t>溢洪口</t>
  </si>
  <si>
    <t>水平梯田</t>
  </si>
  <si>
    <t>公顷</t>
  </si>
  <si>
    <t>生产道路</t>
  </si>
  <si>
    <t>田间道路</t>
  </si>
  <si>
    <t>坡坝灌木林</t>
  </si>
  <si>
    <t>二、产业发展</t>
  </si>
  <si>
    <t>整村推进产业扶贫</t>
  </si>
  <si>
    <t>完成新建羊棚2317座、牛棚800.97平米、猪棚600座、青贮池6631.32方、青贮制作2904.22吨，补助种植马铃薯1778.77亩、小杂粮9750.15亩、优质牧草9670.52亩，完成小型农机具补助184台等。</t>
  </si>
  <si>
    <t>完成新建羊棚2317座</t>
  </si>
  <si>
    <t>羊棚</t>
  </si>
  <si>
    <t>完成新建牛棚800.97平方米</t>
  </si>
  <si>
    <t>牛棚</t>
  </si>
  <si>
    <t>平方米</t>
  </si>
  <si>
    <t>完成新建猪棚600座</t>
  </si>
  <si>
    <t>猪棚</t>
  </si>
  <si>
    <t>完成新建青贮池6631.32立方米</t>
  </si>
  <si>
    <t>完成青贮制作2904.22吨</t>
  </si>
  <si>
    <t>青贮</t>
  </si>
  <si>
    <t>吨</t>
  </si>
  <si>
    <t>完成补助种植马铃薯1778.77亩</t>
  </si>
  <si>
    <t>完成补助种植小杂粮9750.15亩</t>
  </si>
  <si>
    <t>小杂粮</t>
  </si>
  <si>
    <t>完成补助种植优质牧草9670.52亩</t>
  </si>
  <si>
    <t>优质牧草</t>
  </si>
  <si>
    <t>完成小拱棚103座</t>
  </si>
  <si>
    <t>小拱棚</t>
  </si>
  <si>
    <t>特色种植473.79亩</t>
  </si>
  <si>
    <t>特色种植</t>
  </si>
  <si>
    <t>购置农机具184台</t>
  </si>
  <si>
    <t>农机具</t>
  </si>
  <si>
    <t>特色养殖42头</t>
  </si>
  <si>
    <t>特色养殖</t>
  </si>
  <si>
    <t>头</t>
  </si>
  <si>
    <t>完成补助羊20053只</t>
  </si>
  <si>
    <t>羊</t>
  </si>
  <si>
    <t>双到工程</t>
  </si>
  <si>
    <t>完成624户贫困户产业发展“双到”补助资金149.75万元。</t>
  </si>
  <si>
    <t>全乡互助社增资扩量</t>
  </si>
  <si>
    <t>三、培训</t>
  </si>
  <si>
    <t>培训</t>
  </si>
  <si>
    <t>完成技能培训903人次；完成实用技术培训86人；完成致富带头人培训101人。</t>
  </si>
  <si>
    <t>培训-驾照补助</t>
  </si>
  <si>
    <t>完成驾照补助91人</t>
  </si>
  <si>
    <t>四、其他</t>
  </si>
  <si>
    <t>雨露计划</t>
  </si>
  <si>
    <t>完成雨露计划春季补助116人次，全年共补助资金11.6万元（其中春季补助58人，补助资金2.9万元；秋季补助58人，补助资金8.7万元）</t>
  </si>
  <si>
    <t>贷款贴息</t>
  </si>
  <si>
    <t>完成建档立卡贫困户扶贫小额信贷贷款贴息补助。</t>
  </si>
  <si>
    <t>五、闽宁</t>
  </si>
  <si>
    <t>特色产业项目</t>
  </si>
  <si>
    <t>王乐井乡双疙瘩村牧草种植补助1000亩。</t>
  </si>
  <si>
    <t>牧草</t>
  </si>
  <si>
    <t>王乐井乡
孙记楼村</t>
  </si>
  <si>
    <t>盐池县容嘉养殖合作社基础母羊补栏400头</t>
  </si>
  <si>
    <t>闽宁示范村</t>
  </si>
  <si>
    <t>完成建设王乐井乡曾记畔闽宁示范村，确保该村的人居环境、村容村貌、基础设施、产业培育、精神面貌等方面力争达到一流，真正起到示范带动作用</t>
  </si>
  <si>
    <t>六、中航油</t>
  </si>
  <si>
    <t>巷道硬化</t>
  </si>
  <si>
    <t>王乐井乡曾记畔村巷道硬化2公里，王乐井村西沟自然村主巷道硬化2.2公里</t>
  </si>
  <si>
    <t>集体</t>
  </si>
  <si>
    <t>曾记畔朱玉国、王乐井张子义</t>
  </si>
  <si>
    <t>中航油（同舟工程）</t>
  </si>
  <si>
    <t>民政局</t>
  </si>
  <si>
    <r>
      <rPr>
        <sz val="11"/>
        <rFont val="仿宋"/>
        <charset val="134"/>
      </rPr>
      <t>采取</t>
    </r>
    <r>
      <rPr>
        <sz val="11"/>
        <rFont val="Times New Roman"/>
        <charset val="134"/>
      </rPr>
      <t>“</t>
    </r>
    <r>
      <rPr>
        <sz val="11"/>
        <rFont val="仿宋"/>
        <charset val="134"/>
      </rPr>
      <t>一事一办、特事特办</t>
    </r>
    <r>
      <rPr>
        <sz val="11"/>
        <rFont val="Times New Roman"/>
        <charset val="134"/>
      </rPr>
      <t>”</t>
    </r>
    <r>
      <rPr>
        <sz val="11"/>
        <rFont val="仿宋"/>
        <charset val="134"/>
      </rPr>
      <t>的方式，解决2户因遭遇突发紧急事件或意外事故，致使基本生活陷入困境，乃至面临生存危机的群众。</t>
    </r>
  </si>
  <si>
    <t>2017年王乐井乡扶贫项目资产统计表</t>
  </si>
  <si>
    <t>2017年销号村整村推进项目</t>
  </si>
  <si>
    <t>新修建水泥硬化路26.88公里，安装路灯166盏，砂砾石道路13.4公里，村道维修8.77平方米，节水改造1720亩</t>
  </si>
  <si>
    <t>2017年</t>
  </si>
  <si>
    <t>项目村主任</t>
  </si>
  <si>
    <t>节水改造</t>
  </si>
  <si>
    <t>2017年已销号村巩固提升项目
水泥硬化道路</t>
  </si>
  <si>
    <t>完成本乡水泥硬化道路建设16.41公里，
安装路灯22盏</t>
  </si>
  <si>
    <t>2017年已销号村巩固提升项目
健身器材</t>
  </si>
  <si>
    <t>新安装健身器材16.67套</t>
  </si>
  <si>
    <t>健身器材</t>
  </si>
  <si>
    <t>套</t>
  </si>
  <si>
    <t>2017年已销号村巩固提升项目
文化广场</t>
  </si>
  <si>
    <t>修建文化广场11座</t>
  </si>
  <si>
    <t>农村公路建设</t>
  </si>
  <si>
    <t>交通局</t>
  </si>
  <si>
    <t>孙家楼村修建四级沥青路7.2公里,王吾岔村修建四级沥青路7.2公里,官滩村修建四级沥青路7.1公里,牛记圈村修建四级沥青路8.2公里,鸦儿沟村修建四级沥青路5.7公里,曾记畔村修建四级沥青路9.1公里,狼洞沟村修建四级沥青路4.2公里,设计时速20公里/小时，路基宽6.5米，路面宽5.0米，两侧设0.75米砂砾加固路肩。桥涵荷载为公路-Ⅱ级。</t>
  </si>
  <si>
    <t>通村公路</t>
  </si>
  <si>
    <t>县公路管理段</t>
  </si>
  <si>
    <t>危窑危房改造</t>
  </si>
  <si>
    <t>各乡镇</t>
  </si>
  <si>
    <t>2017年危房危窑改造1188户，共拨付资金3652.4万元</t>
  </si>
  <si>
    <t>危房</t>
  </si>
  <si>
    <t>户</t>
  </si>
  <si>
    <t>旧村庄点整治</t>
  </si>
  <si>
    <t>乡镇</t>
  </si>
  <si>
    <t>对45个旧村庄点进行环境整治，美化农村环境。</t>
  </si>
  <si>
    <t>环境保洁员</t>
  </si>
  <si>
    <t>为自然村配78名保洁员，每人每月200-500元。</t>
  </si>
  <si>
    <t>盐池县2017年王乐井乡郑堡子村高效节水灌溉工程</t>
  </si>
  <si>
    <t>王乐井乡郑堡子村</t>
  </si>
  <si>
    <t>新建泵站1座，安装潜水泵、过滤器、施肥罐5台套，变压器1台，高低压配电柜8个，新建9万方蓄水池1座，联合闸1座，引水渠800米，铺设Φ160-355mmUPVC输水管78.38km，Φ75PE输水管64.7km，Φ16滴管带4652.22km，建各类阀井404座，镇墩77座，竖管保护井650座,水量计量设施1座，各型交叉建筑物79处。发展高效节水灌溉面积7950亩</t>
  </si>
  <si>
    <t>村主任</t>
  </si>
  <si>
    <t>联合闸</t>
  </si>
  <si>
    <t>引水渠</t>
  </si>
  <si>
    <t>米</t>
  </si>
  <si>
    <t>加压泵站</t>
  </si>
  <si>
    <t>管道</t>
  </si>
  <si>
    <t>千米</t>
  </si>
  <si>
    <t>滴灌带</t>
  </si>
  <si>
    <t>阀井</t>
  </si>
  <si>
    <t>镇墩</t>
  </si>
  <si>
    <t>保护井</t>
  </si>
  <si>
    <t>穿路渠建筑物</t>
  </si>
  <si>
    <t>数量计量设施</t>
  </si>
  <si>
    <t>配备水泵设备</t>
  </si>
  <si>
    <t>配备电气设备</t>
  </si>
  <si>
    <t>配备过滤设备</t>
  </si>
  <si>
    <t>配备注肥设备</t>
  </si>
  <si>
    <t>贫困户发展生产扶持（整村推进项目）</t>
  </si>
  <si>
    <t>完成生猪养殖暖棚301座、小杂粮种植18894.68亩、马铃薯种植1774.65亩、优质牧草种植5764.13亩、黄花晾晒场2272.76平方米、完成青贮制作1274.09吨</t>
  </si>
  <si>
    <t>完成补助种植小杂粮18894.68亩</t>
  </si>
  <si>
    <t>完成补助种植马铃薯1774.65亩</t>
  </si>
  <si>
    <t>完成补助种植优质牧草5764.13亩</t>
  </si>
  <si>
    <t>完成新建猪棚301座</t>
  </si>
  <si>
    <t>完成补助黄花晾晒场2272.76平方米</t>
  </si>
  <si>
    <t>晾晒场</t>
  </si>
  <si>
    <t>完成青贮制作1274.09吨</t>
  </si>
  <si>
    <t>发展多种经营扶持</t>
  </si>
  <si>
    <t>支持贫困户发展多种经营项目，对建档立卡贫困户以奖代补形式进行支持，户均2000元。</t>
  </si>
  <si>
    <t xml:space="preserve"> </t>
  </si>
  <si>
    <t>总金额有问题，先不做</t>
  </si>
  <si>
    <t>生猪1377头</t>
  </si>
  <si>
    <t>猪</t>
  </si>
  <si>
    <t>滩鸡22338只</t>
  </si>
  <si>
    <t>滩鸡</t>
  </si>
  <si>
    <t>牛、鹿26头</t>
  </si>
  <si>
    <t>牛</t>
  </si>
  <si>
    <t>豆类及油料1199亩</t>
  </si>
  <si>
    <t>豆类及油料</t>
  </si>
  <si>
    <t>红葱471亩</t>
  </si>
  <si>
    <t>红葱</t>
  </si>
  <si>
    <t>拱棚83座</t>
  </si>
  <si>
    <t>拱棚</t>
  </si>
  <si>
    <t>以草定羊畜16060只</t>
  </si>
  <si>
    <t>草定羊畜</t>
  </si>
  <si>
    <t>以草定牛畜2头</t>
  </si>
  <si>
    <t>草定牛畜</t>
  </si>
  <si>
    <t>以饲定猪畜241头</t>
  </si>
  <si>
    <t>饲定猪畜</t>
  </si>
  <si>
    <t>2,10</t>
  </si>
  <si>
    <t>以饲定禽3670只</t>
  </si>
  <si>
    <t>饲定禽</t>
  </si>
  <si>
    <t>森林生态效益补偿</t>
  </si>
  <si>
    <t>自然资源局</t>
  </si>
  <si>
    <t>对10.73万亩森林管护补偿。</t>
  </si>
  <si>
    <t>甘草产业发展</t>
  </si>
  <si>
    <t>科技局</t>
  </si>
  <si>
    <t>补助白蒺藜、甘草、黄芪育苗移栽、枸杞、芍药、红树莓等中药材2391.74亩，100元/亩，共计302750元</t>
  </si>
  <si>
    <t>补助黄芪772.7亩，共77270元</t>
  </si>
  <si>
    <t>黄芪</t>
  </si>
  <si>
    <t>补助甘草960.5，共180706元</t>
  </si>
  <si>
    <t>甘草</t>
  </si>
  <si>
    <t>补助枸杞63.8亩，共6380元</t>
  </si>
  <si>
    <t>枸杞</t>
  </si>
  <si>
    <t>补助红树梅44.2亩，共4420元</t>
  </si>
  <si>
    <t>红树梅</t>
  </si>
  <si>
    <t>补助白蒺藜339.64元，共33964元</t>
  </si>
  <si>
    <t>白蒺藜</t>
  </si>
  <si>
    <t>设施农业项目</t>
  </si>
  <si>
    <t>农业农村局推广中心</t>
  </si>
  <si>
    <t>高标准建设二代节能日光温室2座，面积6亩，补助标准5000元/亩。</t>
  </si>
  <si>
    <t>旱作节水农业项目-春秋覆膜</t>
  </si>
  <si>
    <t>王乐井乡0.82万亩</t>
  </si>
  <si>
    <t>旱作节水农业项目-残膜回收</t>
  </si>
  <si>
    <t>农业农村局 
农机中心</t>
  </si>
  <si>
    <t>王乐井乡10万元（面积1.2万亩）</t>
  </si>
  <si>
    <t>农产品初加工补助</t>
  </si>
  <si>
    <t>非公经济</t>
  </si>
  <si>
    <t>农产品组装式冷藏库100吨1个。</t>
  </si>
  <si>
    <t>特色优势产业贷款贴息-专业大户</t>
  </si>
  <si>
    <t>农业农村局</t>
  </si>
  <si>
    <t>对69户专业大户发展优势产业贷款贴息。</t>
  </si>
  <si>
    <t>高效节水滴灌带补贴</t>
  </si>
  <si>
    <t>农户高效节水灌溉一次性滴灌带补贴2953.8亩</t>
  </si>
  <si>
    <t>种公羊良种补贴</t>
  </si>
  <si>
    <t>全乡投放滩羊优质种公羊340只，每只财政补贴800元</t>
  </si>
  <si>
    <t>产业项目补贴</t>
  </si>
  <si>
    <t>农业农村局
各乡镇</t>
  </si>
  <si>
    <t>脱贫攻坚全县非建档立卡贫困户产业扶持项目补贴。</t>
  </si>
  <si>
    <t>滩羊专用饲料</t>
  </si>
  <si>
    <t>饲料</t>
  </si>
  <si>
    <t>完成补助种植小杂粮30275.14亩</t>
  </si>
  <si>
    <t>完成补助种植马铃薯1603.2亩</t>
  </si>
  <si>
    <t>完成补助种植优质牧草9137.93亩</t>
  </si>
  <si>
    <t>完成新建猪棚402座</t>
  </si>
  <si>
    <t>完成补助黄花晾晒场924.5平方米</t>
  </si>
  <si>
    <t>村集体经济发展项目</t>
  </si>
  <si>
    <t>王乐井乡王乐井村</t>
  </si>
  <si>
    <t>新建库房545平方米，门房51.36平方米，公厕15平方米;库房墙面改造528平方米;冷库地面改造115平方米;厂区设施改造，混凝土硬化地面2267.4平方米，毛石护坡195米:新建造型大门一座，改造厂区室外排水。</t>
  </si>
  <si>
    <t>混凝土硬化地面</t>
  </si>
  <si>
    <t>李连</t>
  </si>
  <si>
    <t>库房</t>
  </si>
  <si>
    <t>王乐井乡刘四渠村</t>
  </si>
  <si>
    <t>新建日光温室8座</t>
  </si>
  <si>
    <t>日光温室</t>
  </si>
  <si>
    <t>盐池县问渠源种养殖专业合作社</t>
  </si>
  <si>
    <t>冯平</t>
  </si>
  <si>
    <t>应用于生产</t>
  </si>
  <si>
    <t>完成技能培训388人次；完成致富带头人培训46人；完成实用技术培训313人。</t>
  </si>
  <si>
    <t>完成雨露计划补193人次，，全年共补助资金28.95万元（其中春季补助75人，补助资金11.25万元，秋季补助118人，补助资金17.7万元）；</t>
  </si>
  <si>
    <t>驾照补助人数76人</t>
  </si>
  <si>
    <t>建档立卡贫困户贷款贴息</t>
  </si>
  <si>
    <t>扶贫办 
 妇联</t>
  </si>
  <si>
    <t>建档立卡贫困户等发展生产贷款财政贴息，按基准利率4.35‰贴息。</t>
  </si>
  <si>
    <t>就业创业补贴</t>
  </si>
  <si>
    <t>1、完成2017年就业创业补贴共计769人次，补助资金1534.2万元；
2、兑付2016年就业创业补助1115人次，补助资金11.8万元。</t>
  </si>
  <si>
    <t>外出务工</t>
  </si>
  <si>
    <t>对外出务工贫困户以奖代补形式进行支持，户均2000元。</t>
  </si>
  <si>
    <t>实现互助资金扩面增量，实现全覆盖</t>
  </si>
  <si>
    <t>村道硬化</t>
  </si>
  <si>
    <t>王乐井村东沟组2公里巷道硬化。</t>
  </si>
  <si>
    <t>产业扶贫</t>
  </si>
  <si>
    <t>为王乐井乡王吾岔村购置农作物秸秆利用加工机械2台套。（中航油项目）</t>
  </si>
  <si>
    <t>加工机械</t>
  </si>
  <si>
    <t>老年幸福院建设</t>
  </si>
  <si>
    <t>完成了曾记畔村、孙家楼村各1个老年幸福院建设</t>
  </si>
  <si>
    <t>老年幸福院</t>
  </si>
  <si>
    <t>平米</t>
  </si>
  <si>
    <t>全部资产价值30万元，中航油资产占33.33%。</t>
  </si>
  <si>
    <t>“救急难”活动</t>
  </si>
  <si>
    <t>采取“一事一办、特事特办”的方式，解决5户因遭遇突发紧急事件或意外事故，致使基本生活陷入困境，乃至面临生存危机的群众。</t>
  </si>
  <si>
    <t>六、闽宁</t>
  </si>
  <si>
    <t>闽宁示范村建设</t>
  </si>
  <si>
    <r>
      <rPr>
        <sz val="12"/>
        <rFont val="仿宋"/>
        <charset val="134"/>
      </rPr>
      <t>王乐井乡</t>
    </r>
    <r>
      <rPr>
        <sz val="12"/>
        <rFont val="Times New Roman"/>
        <charset val="134"/>
      </rPr>
      <t xml:space="preserve">
</t>
    </r>
    <r>
      <rPr>
        <sz val="12"/>
        <rFont val="仿宋"/>
        <charset val="134"/>
      </rPr>
      <t>刘四渠村</t>
    </r>
  </si>
  <si>
    <r>
      <rPr>
        <sz val="12"/>
        <rFont val="仿宋"/>
        <charset val="134"/>
      </rPr>
      <t>郭记洼自然村村容村貌整治。完成群众文化广场硬化</t>
    </r>
    <r>
      <rPr>
        <sz val="12"/>
        <rFont val="Times New Roman"/>
        <charset val="134"/>
      </rPr>
      <t>3500</t>
    </r>
    <r>
      <rPr>
        <sz val="12"/>
        <rFont val="仿宋"/>
        <charset val="134"/>
      </rPr>
      <t>平米，绿化</t>
    </r>
    <r>
      <rPr>
        <sz val="12"/>
        <rFont val="Times New Roman"/>
        <charset val="134"/>
      </rPr>
      <t>2000</t>
    </r>
    <r>
      <rPr>
        <sz val="12"/>
        <rFont val="仿宋"/>
        <charset val="134"/>
      </rPr>
      <t>平米，村庄美化</t>
    </r>
    <r>
      <rPr>
        <sz val="12"/>
        <rFont val="Times New Roman"/>
        <charset val="134"/>
      </rPr>
      <t>11000</t>
    </r>
    <r>
      <rPr>
        <sz val="12"/>
        <rFont val="仿宋"/>
        <charset val="134"/>
      </rPr>
      <t>平米，十里瓜廊销售大棚</t>
    </r>
    <r>
      <rPr>
        <sz val="12"/>
        <rFont val="Times New Roman"/>
        <charset val="134"/>
      </rPr>
      <t>200</t>
    </r>
    <r>
      <rPr>
        <sz val="12"/>
        <rFont val="仿宋"/>
        <charset val="134"/>
      </rPr>
      <t>米。</t>
    </r>
  </si>
  <si>
    <t>村貌整治</t>
  </si>
  <si>
    <r>
      <rPr>
        <sz val="12"/>
        <rFont val="Times New Roman"/>
        <charset val="134"/>
      </rPr>
      <t>2017</t>
    </r>
    <r>
      <rPr>
        <sz val="12"/>
        <rFont val="仿宋"/>
        <charset val="134"/>
      </rPr>
      <t>年</t>
    </r>
  </si>
  <si>
    <r>
      <rPr>
        <sz val="12"/>
        <rFont val="仿宋"/>
        <charset val="134"/>
      </rPr>
      <t>王乐井乡</t>
    </r>
    <r>
      <rPr>
        <sz val="12"/>
        <rFont val="Times New Roman"/>
        <charset val="134"/>
      </rPr>
      <t xml:space="preserve">
</t>
    </r>
    <r>
      <rPr>
        <sz val="12"/>
        <rFont val="仿宋"/>
        <charset val="134"/>
      </rPr>
      <t>王吾岔村</t>
    </r>
  </si>
  <si>
    <r>
      <rPr>
        <sz val="12"/>
        <rFont val="仿宋"/>
        <charset val="134"/>
      </rPr>
      <t>王吾岔自然村村容村貌整治。主要完成枣树嫁接</t>
    </r>
    <r>
      <rPr>
        <sz val="12"/>
        <rFont val="Times New Roman"/>
        <charset val="134"/>
      </rPr>
      <t>1500</t>
    </r>
    <r>
      <rPr>
        <sz val="12"/>
        <rFont val="仿宋"/>
        <charset val="134"/>
      </rPr>
      <t>亩，群众文化广场硬化</t>
    </r>
    <r>
      <rPr>
        <sz val="12"/>
        <rFont val="Times New Roman"/>
        <charset val="134"/>
      </rPr>
      <t>3000</t>
    </r>
    <r>
      <rPr>
        <sz val="12"/>
        <rFont val="仿宋"/>
        <charset val="134"/>
      </rPr>
      <t>平米，新建公厕</t>
    </r>
    <r>
      <rPr>
        <sz val="12"/>
        <rFont val="Times New Roman"/>
        <charset val="134"/>
      </rPr>
      <t>1</t>
    </r>
    <r>
      <rPr>
        <sz val="12"/>
        <rFont val="仿宋"/>
        <charset val="134"/>
      </rPr>
      <t>座、安装太阳能路灯</t>
    </r>
    <r>
      <rPr>
        <sz val="12"/>
        <rFont val="Times New Roman"/>
        <charset val="134"/>
      </rPr>
      <t>70</t>
    </r>
    <r>
      <rPr>
        <sz val="12"/>
        <rFont val="仿宋"/>
        <charset val="134"/>
      </rPr>
      <t>盏、文化墙建设及农户庭院改造等项目。</t>
    </r>
  </si>
  <si>
    <t>田忠孝</t>
  </si>
  <si>
    <t>2018年王乐井乡扶贫项目资产统计表</t>
  </si>
  <si>
    <t>2018年脱贫富民
农业产业基础设施项目
生产硬化道路建设</t>
  </si>
  <si>
    <t>完成村道及生产路硬化路11.907公里</t>
  </si>
  <si>
    <t>硬化道路</t>
  </si>
  <si>
    <t>2018年</t>
  </si>
  <si>
    <t>2018年脱贫富民
农业产业基础设施项目
砾石路</t>
  </si>
  <si>
    <t>完成村道砾石路19.22公里</t>
  </si>
  <si>
    <t>砾石路</t>
  </si>
  <si>
    <t>5年</t>
  </si>
  <si>
    <t>2018年脱贫富民
村道排水边沟项目</t>
  </si>
  <si>
    <t>新建村组混凝土道路排水边沟7911.1米，护坡1698.5米，</t>
  </si>
  <si>
    <t>村道排水边沟</t>
  </si>
  <si>
    <t>6年</t>
  </si>
  <si>
    <t>护坡</t>
  </si>
  <si>
    <t>平阳沟
小流域综合治理项目</t>
  </si>
  <si>
    <t>王乐井乡王吾岔村</t>
  </si>
  <si>
    <t>新增水土流失治理面积10.30km2,其中，新修水平梯田127.65hm2,发展洪漫坝地54.24hm2 ，营造坝坡灌木林2.45hm2,封禁治理846.08hm2;新建洪漫坝39条，修复洪漫坝5条，增设溢洪口33座，增设过坝涵管3座；修建生产道路5.73km，田间道路7.66km，设立宣传牌2座</t>
  </si>
  <si>
    <t>王吾岔村</t>
  </si>
  <si>
    <t>洪漫坝</t>
  </si>
  <si>
    <t>坡面造林</t>
  </si>
  <si>
    <t>封禁治理</t>
  </si>
  <si>
    <t>宣传牌</t>
  </si>
  <si>
    <t>鸦儿沟
小流域综合治理项目</t>
  </si>
  <si>
    <t>王乐井乡鸦儿沟村</t>
  </si>
  <si>
    <r>
      <rPr>
        <sz val="12"/>
        <rFont val="仿宋"/>
        <charset val="134"/>
      </rPr>
      <t>新增水土流失治理面积21.38km</t>
    </r>
    <r>
      <rPr>
        <vertAlign val="superscript"/>
        <sz val="12"/>
        <rFont val="仿宋"/>
        <charset val="134"/>
      </rPr>
      <t>2</t>
    </r>
    <r>
      <rPr>
        <sz val="12"/>
        <rFont val="仿宋"/>
        <charset val="134"/>
      </rPr>
      <t>，其中，新修水平梯田445hm</t>
    </r>
    <r>
      <rPr>
        <vertAlign val="superscript"/>
        <sz val="12"/>
        <rFont val="仿宋"/>
        <charset val="134"/>
      </rPr>
      <t>2</t>
    </r>
    <r>
      <rPr>
        <sz val="12"/>
        <rFont val="仿宋"/>
        <charset val="134"/>
      </rPr>
      <t>，修复洪漫坝5座，新修洪漫坝6座，新建溢洪口11处，新增洪漫坝地14.7hm</t>
    </r>
    <r>
      <rPr>
        <vertAlign val="superscript"/>
        <sz val="12"/>
        <rFont val="仿宋"/>
        <charset val="134"/>
      </rPr>
      <t>2</t>
    </r>
    <r>
      <rPr>
        <sz val="12"/>
        <rFont val="仿宋"/>
        <charset val="134"/>
      </rPr>
      <t>，修生产道路5.48km，田间道路26.7km，封禁治理面积1677.78hm</t>
    </r>
    <r>
      <rPr>
        <vertAlign val="superscript"/>
        <sz val="12"/>
        <rFont val="仿宋"/>
        <charset val="134"/>
      </rPr>
      <t>2</t>
    </r>
    <r>
      <rPr>
        <sz val="12"/>
        <rFont val="仿宋"/>
        <charset val="134"/>
      </rPr>
      <t>,封禁标志牌5座。营造庭院经果林2.56hm</t>
    </r>
    <r>
      <rPr>
        <vertAlign val="superscript"/>
        <sz val="12"/>
        <rFont val="仿宋"/>
        <charset val="134"/>
      </rPr>
      <t>2</t>
    </r>
    <r>
      <rPr>
        <sz val="12"/>
        <rFont val="仿宋"/>
        <charset val="134"/>
      </rPr>
      <t>。</t>
    </r>
  </si>
  <si>
    <t>梯田工程</t>
  </si>
  <si>
    <t>坝坡植被恢复</t>
  </si>
  <si>
    <t>经济林</t>
  </si>
  <si>
    <t>封禁碑</t>
  </si>
  <si>
    <t>一事一议项目-亮化</t>
  </si>
  <si>
    <t>财政局</t>
  </si>
  <si>
    <t>双圪垯村安装太阳能路灯150盏，</t>
  </si>
  <si>
    <t>村道亮化</t>
  </si>
  <si>
    <t>队长</t>
  </si>
  <si>
    <t>一事一议项目-村道</t>
  </si>
  <si>
    <t>新修牛毛井混凝土道路2.8公里，307国道至张步井村混凝土道路2.8公里，新修野湖井村内巷道建设2.78公里，新修鸦儿沟村混凝土巷道2.8公里，新修大阳沟至范庄子村混凝土道路2.8公里，新修康庄子巷道1.24公里,康庄子村安装太阳能路灯70盏。</t>
  </si>
  <si>
    <t>村道</t>
  </si>
  <si>
    <t>2018年危房危窑改造20户。</t>
  </si>
  <si>
    <t>危房危窑</t>
  </si>
  <si>
    <t>通村公路建设（公里）</t>
  </si>
  <si>
    <t>王吾岔村四级沥青路面2.8公里,刘四渠村四级沥青路面2.8公里,孙家楼村四级沥青路面9.1公里,牛记圈村四级沥青路面6.1公里,设计时速20公里/小时，路基宽6.5米，路面宽5.0米，两侧设0.75米砂砾加固路肩。桥涵荷载为公路-Ⅱ级。</t>
  </si>
  <si>
    <t>建档立卡户县级主导产业扶持项目（户）</t>
  </si>
  <si>
    <t>补助完成滩羊养殖扶持589户、小杂粮1806.1亩、优质牧草种植3833亩、青贮3906吨、黄花198.4亩</t>
  </si>
  <si>
    <t xml:space="preserve">补助完成滩羊养殖扶持589户 </t>
  </si>
  <si>
    <t>小杂粮1806.1亩</t>
  </si>
  <si>
    <t>优质牧草种植3833亩</t>
  </si>
  <si>
    <t>青贮3906吨</t>
  </si>
  <si>
    <t>黄花198.4亩</t>
  </si>
  <si>
    <t>黄花</t>
  </si>
  <si>
    <t>建档立卡户乡镇多种经营产业扶持项目（户）</t>
  </si>
  <si>
    <t>完成补助养殖肉牛（驴）14头、黑毛土猪1504头、兔子311只、特色滩鸡养殖30526只，补助种植小杂粮17592.7亩、豆类油类856.5亩、红葱363.2亩，完成创业奖励（养蜂）2户，完成建造大拱棚65座等.</t>
  </si>
  <si>
    <t>完成补助养殖肉牛（驴）14头</t>
  </si>
  <si>
    <t>肉牛（驴）</t>
  </si>
  <si>
    <t>黑毛土猪1504头</t>
  </si>
  <si>
    <t>黑毛土猪</t>
  </si>
  <si>
    <t xml:space="preserve">兔子311只 </t>
  </si>
  <si>
    <t>兔子</t>
  </si>
  <si>
    <t>特色滩鸡养殖30526只</t>
  </si>
  <si>
    <t>特色滩鸡养殖</t>
  </si>
  <si>
    <t>补助种植小杂粮17593亩</t>
  </si>
  <si>
    <t xml:space="preserve">豆类油类856.5亩 </t>
  </si>
  <si>
    <t>豆类油类</t>
  </si>
  <si>
    <t>红葱363.2亩</t>
  </si>
  <si>
    <t>创业奖励（养蜂）2户</t>
  </si>
  <si>
    <t>创业奖励</t>
  </si>
  <si>
    <t>建造大拱棚65座</t>
  </si>
  <si>
    <t>大拱棚</t>
  </si>
  <si>
    <t>非建档立卡户乡镇多种经营</t>
  </si>
  <si>
    <t>完成补助养殖肉牛（驴）35头、黑毛土猪1426头、兔子713只、特色滩鸡养殖29098只，补助种植小杂粮41298.629亩、豆类油类1741亩、红葱723.2亩，完成创业奖励（养蜂）13户，完成建造大拱棚22座等.</t>
  </si>
  <si>
    <t>补助种植小杂粮41298.629亩</t>
  </si>
  <si>
    <t>豆类油类1741亩</t>
  </si>
  <si>
    <t>红葱723.2亩</t>
  </si>
  <si>
    <t>黑毛土猪1426头</t>
  </si>
  <si>
    <t>黑猫土猪</t>
  </si>
  <si>
    <t>特色滩鸡养殖29098只</t>
  </si>
  <si>
    <t>兔子713只</t>
  </si>
  <si>
    <t>完成补助养殖肉牛（驴）35头</t>
  </si>
  <si>
    <t>完成建造大拱棚22座</t>
  </si>
  <si>
    <t>完成创业奖励（养蜂）13户</t>
  </si>
  <si>
    <t>对112674亩森林管护补偿</t>
  </si>
  <si>
    <t>中央第二批林业改革发展资金-森林生态效益补偿</t>
  </si>
  <si>
    <t>森林生态效益补偿基金（退耕还林纳入）32.595万元，补偿面积21730亩。</t>
  </si>
  <si>
    <t>粮食作物滴灌带工程及更换滴灌带补贴</t>
  </si>
  <si>
    <t>2018年滩羊产扶贫发展项目</t>
  </si>
  <si>
    <t>盐池县滩羊产业发展集团</t>
  </si>
  <si>
    <t>2018年建档立卡贫困户滩羊产业扶持资金订单收购建档立卡户（活羊或胴体）40398只，每只补助30元。</t>
  </si>
  <si>
    <t>滩羊订单</t>
  </si>
  <si>
    <t>现代农业生产发展项目-畜禽良种补贴</t>
  </si>
  <si>
    <t>完成投放种公羊330只，畜禽良种补贴26.4万元，每只补贴800元。</t>
  </si>
  <si>
    <t>种公羊</t>
  </si>
  <si>
    <t>现代农业生产发展项目-旱作节水农业覆膜</t>
  </si>
  <si>
    <t>完成全乡旱作节水农业覆膜306亩，资金支出1.3903万元</t>
  </si>
  <si>
    <t>退牧还草</t>
  </si>
  <si>
    <t>退牧还草（建设舍饲棚圈41座每座6000元）</t>
  </si>
  <si>
    <t>农业资源保护项目—见犊补母</t>
  </si>
  <si>
    <t>完成见犊补母33头，补助资金1.65万元，每头补助500元</t>
  </si>
  <si>
    <t>见犊补母</t>
  </si>
  <si>
    <t>滩羊、牧草、黄花等农业产业发展项目-青贮</t>
  </si>
  <si>
    <t>完成王乐井乡制作牧草青贮5660吨。</t>
  </si>
  <si>
    <t>牧草青贮</t>
  </si>
  <si>
    <t>滩羊、牧草、黄花等农业产业发展项目-节本增效示范点</t>
  </si>
  <si>
    <t>在2个节本增效示范点推广应用滩羊本品种选育、繁殖母羊高频率繁殖、全混合日粮（TMR）精细化饲喂、羔羊早期断奶及快速育肥、农作物秸秆加工调制5项滩羊舍饲综合配套技术</t>
  </si>
  <si>
    <t>滩羊、牧草、黄花等农业产业发展项目-黄花(到户）</t>
  </si>
  <si>
    <t>种植黄花689.9亩</t>
  </si>
  <si>
    <t>农村一二三产业融合发展项目-专业大户</t>
  </si>
  <si>
    <t>对2017年度全县68户专业大户、家庭农场、合作社发展特色优势产业贷款贴息</t>
  </si>
  <si>
    <t>农村一二三产业融合发展项目</t>
  </si>
  <si>
    <t>滩羊产业发展，滩羊养殖示范村培育，补助基础母羊1.1016万只，每只补助100元，全部完成</t>
  </si>
  <si>
    <t>现代农业生产发展项目</t>
  </si>
  <si>
    <t>农机中心</t>
  </si>
  <si>
    <t>完成残膜回收0.3万亩，资金支付5万元</t>
  </si>
  <si>
    <t>农经站</t>
  </si>
  <si>
    <t>盐池县天宝养殖专业合作社：1、新建草棚80㎡，申请财政资金3万元； 2、新建料棚70㎡，申请财政资金3万元；3、新建晒场300㎡，申请财政资金4万元。</t>
  </si>
  <si>
    <t>草棚、料棚、晒场</t>
  </si>
  <si>
    <t>王生宝</t>
  </si>
  <si>
    <t>全部资金投入21万、全部资产价值21万、扶贫资金占比47.62%</t>
  </si>
  <si>
    <t>王乐井乡双疙瘩村</t>
  </si>
  <si>
    <t>盐池县富农种养殖专业合作社：1、新建料棚78㎡,申请财政资金4万元；        2、新建草棚110㎡，申请财政资金6万元。</t>
  </si>
  <si>
    <t>料棚、草棚</t>
  </si>
  <si>
    <t>宁金智</t>
  </si>
  <si>
    <t>全部资金投入18万、全部资产价值18万、扶贫资金占比55.56%</t>
  </si>
  <si>
    <t>非公经济中心</t>
  </si>
  <si>
    <t>鼓励农户、合作社建设20吨组装式冷藏库3个、热泵控温控湿式1吨1批2个、10吨组装式冷藏库1个。</t>
  </si>
  <si>
    <t>20吨组装式冷藏库3个</t>
  </si>
  <si>
    <t>20吨组装式冷藏库</t>
  </si>
  <si>
    <r>
      <rPr>
        <sz val="12"/>
        <rFont val="Times New Roman"/>
        <charset val="134"/>
      </rPr>
      <t>2018</t>
    </r>
    <r>
      <rPr>
        <sz val="12"/>
        <rFont val="宋体"/>
        <charset val="134"/>
      </rPr>
      <t>年</t>
    </r>
  </si>
  <si>
    <t>热泵控温控湿式1吨1批2个</t>
  </si>
  <si>
    <t>热泵控温控湿式1吨</t>
  </si>
  <si>
    <t>10吨组装式冷藏库1个</t>
  </si>
  <si>
    <t>10吨组装式冷藏库</t>
  </si>
  <si>
    <t>2018年农业综合开发产业化财政补助项目</t>
  </si>
  <si>
    <t>财政局（农发办）</t>
  </si>
  <si>
    <t>王乐井乡孙家楼村</t>
  </si>
  <si>
    <t>盐池县成财家庭农牧场年出栏5000只滩羊养殖基地扩建项目新建青贮池864立方米、饲草料库房600平方米，园区道路硬化1800平方米，羊粪堆积场200平方米；购置粉碎机、收割机、铡草机各1台，购置种公羊等。</t>
  </si>
  <si>
    <t>青贮池、饲草料库，园区道路硬化，羊粪堆积场</t>
  </si>
  <si>
    <t>864，    2600</t>
  </si>
  <si>
    <t>立方米、平方米</t>
  </si>
  <si>
    <t>农业产业发展资金</t>
  </si>
  <si>
    <t>补助辣根、黄芪育苗移栽、关防风等中药材，100元/亩，共计612.15亩;农业产业化项目甘草人工补植封育兑现共计118300元，每亩补助标准为70元;农业产业化项目甘草病虫害防治补助51600元。</t>
  </si>
  <si>
    <t>补助辣根53.3亩</t>
  </si>
  <si>
    <t>辣根</t>
  </si>
  <si>
    <t>关防风3.2亩</t>
  </si>
  <si>
    <t>关防风</t>
  </si>
  <si>
    <t>黄芪育苗移栽75.65亩</t>
  </si>
  <si>
    <t>黄芪育苗移栽</t>
  </si>
  <si>
    <t>甘草人工补植封育1690亩</t>
  </si>
  <si>
    <t>甘草人工补植封育</t>
  </si>
  <si>
    <t>甘草病虫害防治6450亩</t>
  </si>
  <si>
    <t>甘草病虫害防治</t>
  </si>
  <si>
    <t>光伏扶贫项目</t>
  </si>
  <si>
    <r>
      <rPr>
        <sz val="12"/>
        <rFont val="仿宋"/>
        <charset val="134"/>
      </rPr>
      <t>为无稳定增收产业的贫困户、易地搬迁户安装屋顶式光伏电站（易地搬迁户补助用易地搬迁专项资金兑付）</t>
    </r>
    <r>
      <rPr>
        <b/>
        <sz val="12"/>
        <rFont val="仿宋"/>
        <charset val="134"/>
      </rPr>
      <t>（王乐井乡82.52万元）</t>
    </r>
  </si>
  <si>
    <t>屋顶式光伏电站</t>
  </si>
  <si>
    <t>技能培训</t>
  </si>
  <si>
    <t>完成技能培训125人次，支付培训机构培训资金16.63万元</t>
  </si>
  <si>
    <t>技能培训-驾照补助</t>
  </si>
  <si>
    <t>完成驾照补助95人，支付补助资金29.1万元</t>
  </si>
  <si>
    <t>2018年贫困户小额信贷贴息项目</t>
  </si>
  <si>
    <t>全乡13个行政村建档立卡贫困户扶贫小额信贷贷款贴息</t>
  </si>
  <si>
    <t>完成雨露计划补助共计292人次，补助资金43.8万元。（其中春季补助151人，补助资金22.65万元，秋季补助141人，补助资金21.15万元）</t>
  </si>
  <si>
    <t>完成就业创业补贴156人，补助资金31.2万元</t>
  </si>
  <si>
    <t>用于互助社增资扩量</t>
  </si>
  <si>
    <t>龙头企业扶持项目</t>
  </si>
  <si>
    <t>王乐井乡石山子村</t>
  </si>
  <si>
    <t>扶持盐池县恒盛农机作业服务有限公司20万元，完成黄花秸秆收获、打捆、还田面积7000亩</t>
  </si>
  <si>
    <t>总投资42万元，闽宁资金占比47.6%，没有形成固定资产</t>
  </si>
  <si>
    <t>王乐井村</t>
  </si>
  <si>
    <t>王乐井村电商产业园小杂粮加工作坊</t>
  </si>
  <si>
    <t>加工设备</t>
  </si>
  <si>
    <t>组</t>
  </si>
  <si>
    <t>专业合作社扶持项目</t>
  </si>
  <si>
    <t>王乐井乡牛记圈村</t>
  </si>
  <si>
    <t>扶持盐池县盛博种养殖专业合作社15万元，新修园区场地硬化1000m2，新建草棚6座336m2，购买铡草机10吨6台。</t>
  </si>
  <si>
    <t>草棚建设</t>
  </si>
  <si>
    <t>官占武</t>
  </si>
  <si>
    <t>总投资30万元，其中闽宁资金15万元占比50%，全部资产价值30万元</t>
  </si>
  <si>
    <t>铡草机</t>
  </si>
  <si>
    <t>园区硬化</t>
  </si>
  <si>
    <t>致富带头人</t>
  </si>
  <si>
    <t>扶持有带动能力的种植业、养殖业等致富带头人1000户（村两委班子成员除外），王乐井乡扶持致富带头人110户，每户补助资金3000元。</t>
  </si>
  <si>
    <t>王乐井乡边记洼村</t>
  </si>
  <si>
    <t>王乐井乡边记洼村新建彩钢结构厂房400平方米，道路、场地水泥硬化600平方米，铁栅栏围墙130米；购置黄米、小米加工机组1套、荞麦粉加工机组1套、榨油设备1套；</t>
  </si>
  <si>
    <t>道路、场地水泥硬化</t>
  </si>
  <si>
    <t>郭正张</t>
  </si>
  <si>
    <t>新建彩钢结构厂房</t>
  </si>
  <si>
    <t>出租</t>
  </si>
  <si>
    <t>铁艺大门</t>
  </si>
  <si>
    <t>铁栅栏围墙</t>
  </si>
  <si>
    <t>黄米、小米加工机组</t>
  </si>
  <si>
    <t>荞麦粉加工机组</t>
  </si>
  <si>
    <t>榨油设备</t>
  </si>
  <si>
    <t>巷道、村组道路</t>
  </si>
  <si>
    <t>王乐井乡水泥路、砾石路计10.47公里：①牛记圈村水泥巷道1.12公里；②边记洼村水泥村道1.35公里；③边记洼村小杂粮生产基地砾石路8公里。</t>
  </si>
  <si>
    <t>水泥硬化路、砾石路</t>
  </si>
  <si>
    <t>田翔
郭正张</t>
  </si>
  <si>
    <t>农业机械购置项目</t>
  </si>
  <si>
    <t>王乐井村购置作物秸秆加工机械2套，刘四渠村购置作物秸秆加工机械2套，官滩村购置作物秸秆加工机械2套</t>
  </si>
  <si>
    <t>秸秆加工设备</t>
  </si>
  <si>
    <t>设施农业</t>
  </si>
  <si>
    <t>王乐井乡
边记洼村</t>
  </si>
  <si>
    <t>王乐井乡边记洼村新建拱棚100座。</t>
  </si>
  <si>
    <t xml:space="preserve">在用 </t>
  </si>
  <si>
    <t>滩羊示范村建设</t>
  </si>
  <si>
    <t>扶持培育滩羊养殖示范村4个，共补助滩羊基础母羊3218只。</t>
  </si>
  <si>
    <t>就近就地转移就业</t>
  </si>
  <si>
    <t>就业局</t>
  </si>
  <si>
    <t>对2018年稳定在区内相关企业就业的盐池籍建档立卡贫困户劳动力给予用工或就业补贴34人次，每人3000元，共10.2万元</t>
  </si>
  <si>
    <t>赴闽转移就业</t>
  </si>
  <si>
    <t>组织王乐井乡建档立卡贫困家庭劳动力赴闽转移就业2人，每人补贴5000元，共计10000元。</t>
  </si>
  <si>
    <t>劳动力转移就业技能培训</t>
  </si>
  <si>
    <t>对建档立卡贫困人员劳动力转移就业进行技能培训，其中66人每人补贴900元，63人每人补贴300元，共计7.83万元</t>
  </si>
  <si>
    <r>
      <rPr>
        <sz val="12"/>
        <rFont val="Times New Roman"/>
        <charset val="134"/>
      </rPr>
      <t>“</t>
    </r>
    <r>
      <rPr>
        <sz val="12"/>
        <rFont val="仿宋"/>
        <charset val="134"/>
      </rPr>
      <t>同舟共济</t>
    </r>
    <r>
      <rPr>
        <sz val="12"/>
        <rFont val="Times New Roman"/>
        <charset val="134"/>
      </rPr>
      <t>”</t>
    </r>
    <r>
      <rPr>
        <sz val="12"/>
        <rFont val="仿宋"/>
        <charset val="134"/>
      </rPr>
      <t>项目</t>
    </r>
  </si>
  <si>
    <t>支持因患重大疾病或意外事故，致使基本生活陷入困境的困难户。</t>
  </si>
  <si>
    <t>2019年王乐井乡扶贫项目资产统计表</t>
  </si>
  <si>
    <t>王乐井乡
村庄整治</t>
  </si>
  <si>
    <t>寇庄子自然村巷道硬化7950平方米，环境整治；边记洼自然村道路硬化10290平方米；狼洞沟西沟自然村道路硬化7070平方米，环境整治。</t>
  </si>
  <si>
    <t>村集体以</t>
  </si>
  <si>
    <t>双圪垯周军
边记洼郭正张
狼洞沟郭长明</t>
  </si>
  <si>
    <t>2019年黄花晾晒场项目</t>
  </si>
  <si>
    <t>完成新建黄花晾晒场7188㎡；铁艺围栏242m；浆砌石边沟126m；进场路330.5m；铁艺大门1个。</t>
  </si>
  <si>
    <t>黄花晾晒场</t>
  </si>
  <si>
    <t>曾记畔，张记沟洪漫坝维修工程</t>
  </si>
  <si>
    <t>王乐井乡曾记畔村</t>
  </si>
  <si>
    <t>维修洪漫坝31座</t>
  </si>
  <si>
    <t>2年</t>
  </si>
  <si>
    <t>张琨</t>
  </si>
  <si>
    <t>2019年盐池县王乐井乡西沟治理工程</t>
  </si>
  <si>
    <t>在狼洞沟村、王乐井村，治理沟道总长17.99km，新建过水路面4座；跌水9座，淤地坝泄洪口2处，铺设碎石道路2.3km，</t>
  </si>
  <si>
    <t>沟道</t>
  </si>
  <si>
    <t>过水路面</t>
  </si>
  <si>
    <t>跌水</t>
  </si>
  <si>
    <t>淤地坝泄洪口</t>
  </si>
  <si>
    <t>铺设碎石道路</t>
  </si>
  <si>
    <t>牛记圈村四级沥青路面9.9公里,边记洼村四级沥青路面2.2公里,石山子村四级沥青路面2.3公里,设计时速20公里/小时，路基宽6.5米，路面宽5.0米，两侧设0.75米砂砾加固路肩。桥涵荷载为公路-Ⅱ级。</t>
  </si>
  <si>
    <t>2019.11.15</t>
  </si>
  <si>
    <t>2019年脱贫富民
灌区生产道路硬化项目</t>
  </si>
  <si>
    <t>完成新灌区生产硬化道路12.325km，边沟1325米，过水路面2处</t>
  </si>
  <si>
    <t>灌区生产路</t>
  </si>
  <si>
    <t>乡镇多种经营</t>
  </si>
  <si>
    <t>完成肉牛（肉驴）养殖补助15头、黑毛猪养殖补助1132头、特色家禽养殖补助38461只、特色种植补助248.6亩、豆类、油料作物种植补助356.47亩等。</t>
  </si>
  <si>
    <t>旱地玉米、其它农作物3386.38亩</t>
  </si>
  <si>
    <t>旱地玉米、其它农作物</t>
  </si>
  <si>
    <t>2019年</t>
  </si>
  <si>
    <t>豆类及油料356.47亩</t>
  </si>
  <si>
    <t>红葱243亩</t>
  </si>
  <si>
    <t>生猪1128头</t>
  </si>
  <si>
    <t>生猪</t>
  </si>
  <si>
    <t>滩鸡（珍珠鸡）38428只</t>
  </si>
  <si>
    <t>滩鸡（珍珠鸡）</t>
  </si>
  <si>
    <t>兔子389只</t>
  </si>
  <si>
    <t>肉牛12头</t>
  </si>
  <si>
    <t>肉牛</t>
  </si>
  <si>
    <t>肉驴3头</t>
  </si>
  <si>
    <t>肉驴</t>
  </si>
  <si>
    <t>大拱棚148亩</t>
  </si>
  <si>
    <t>创业奖励（养蜂）</t>
  </si>
  <si>
    <t>2019年乡村振兴
示范村建设资金</t>
  </si>
  <si>
    <t>牛记圈村 购置玉米和小杂粮联合收割机1台</t>
  </si>
  <si>
    <t>4YZL-5A自走式籽粒联合收割机</t>
  </si>
  <si>
    <r>
      <rPr>
        <sz val="11"/>
        <rFont val="Times New Roman"/>
        <charset val="134"/>
      </rPr>
      <t>10</t>
    </r>
    <r>
      <rPr>
        <sz val="11"/>
        <rFont val="宋体"/>
        <charset val="134"/>
      </rPr>
      <t>年</t>
    </r>
  </si>
  <si>
    <t>牛记圈村集体经济合作社</t>
  </si>
  <si>
    <t>郑家堡村 建设日光温室8座</t>
  </si>
  <si>
    <t>567平米日光温室8座，共4536平米</t>
  </si>
  <si>
    <r>
      <rPr>
        <sz val="11"/>
        <rFont val="Times New Roman"/>
        <charset val="134"/>
      </rPr>
      <t>20</t>
    </r>
    <r>
      <rPr>
        <sz val="11"/>
        <rFont val="宋体"/>
        <charset val="134"/>
      </rPr>
      <t>年</t>
    </r>
  </si>
  <si>
    <t>郑家堡村集体经济合作社</t>
  </si>
  <si>
    <t>张学鹏</t>
  </si>
  <si>
    <t>滩羊养殖到户项目</t>
  </si>
  <si>
    <t>2019年新培育滩羊养殖示范村10个，鉴定登记基础母羊16671只，每只给予饲草料补助100元，实际补助资金166.71万元。</t>
  </si>
  <si>
    <t>黄花产业建设项目</t>
  </si>
  <si>
    <t>2018年,黄花留床面积882.6亩，2019年兑付补助资金17.652万元</t>
  </si>
  <si>
    <t>小杂粮产业项目</t>
  </si>
  <si>
    <t>建档立卡贫困户种植以荞麦为主的优质小杂粮2.523万亩。</t>
  </si>
  <si>
    <t>牧草产业</t>
  </si>
  <si>
    <t>完成一年生牧草补助6067.2亩、补助资金总额36.4032万元，青黄贮补助3820吨、补助资金总额22.92万元，完成补助资金543.64万元。</t>
  </si>
  <si>
    <t>牧草补助6067.2亩</t>
  </si>
  <si>
    <t>青黄贮补助3820吨</t>
  </si>
  <si>
    <t>青黄贮</t>
  </si>
  <si>
    <t>村庄绿化</t>
  </si>
  <si>
    <t>215.4亩，设计栽植树种为刺槐、垂柳等；</t>
  </si>
  <si>
    <t>致富带头人培训</t>
  </si>
  <si>
    <t>完成致富带头人培训40人，兑付培训机构培训资金4万元；</t>
  </si>
  <si>
    <t>贫困劳动力技能培训</t>
  </si>
  <si>
    <t>人社局</t>
  </si>
  <si>
    <t>支出建档立卡劳动力培训期间生活费补贴110人次共6.382万元；</t>
  </si>
  <si>
    <t>支出建档立卡劳动力驾驶技能补贴49人次共16.5万元</t>
  </si>
  <si>
    <t>支出建档立卡劳动力培训期间机构补贴9.885万元</t>
  </si>
  <si>
    <t>贫困户小额信贷贴息</t>
  </si>
  <si>
    <t>全面落实扶贫小额信贷政策，对10万元以内贫困户扶贫小额信贷实施基准利率贴息</t>
  </si>
  <si>
    <t>完成雨露计划补助共计313人次,共补助资金46.95万元（其中：春季补助152人，补助资金22.8万元，秋季补助161人，补助资金24.15万元）</t>
  </si>
  <si>
    <t>2018年度各乡镇脱贫攻坚工作先进集体和先进个人</t>
  </si>
  <si>
    <t>2018年度脱贫攻坚工作先进集体和先进个人奖励金。</t>
  </si>
  <si>
    <t>扶持盐池县文鸿种养殖专业合作社10万元  建设猪舍3座462㎡</t>
  </si>
  <si>
    <t>猪棚建设</t>
  </si>
  <si>
    <t>高文珍</t>
  </si>
  <si>
    <t>总投资24万元，闽宁资金占比41%，全部资产价值24万元</t>
  </si>
  <si>
    <t>王乐井乡石山子</t>
  </si>
  <si>
    <t>扶持盐池县天富盈种养殖专业合作社9万元   红树莓储藏厂房及中药材烘干厂房380平方米</t>
  </si>
  <si>
    <t>厂房建设</t>
  </si>
  <si>
    <t>刘慧敏</t>
  </si>
  <si>
    <t>总投资22.8万元，闽宁资金占比39%，全部资产价值22.8万元</t>
  </si>
  <si>
    <t>致富带头人带动项目</t>
  </si>
  <si>
    <t>在王乐井乡扶持致富带头人140户，每名致富带头人扶持资金3000元，每名致富带头人年至少带动3户（含3户）以上建档立卡贫困户。</t>
  </si>
  <si>
    <t>公益岗位项目</t>
  </si>
  <si>
    <t>为建档立卡贫困户提供草原管护员公益岗位130人，每人每月补助500元。（该岗位可调整为老年饭桌管理人员及厨师等公益岗位）</t>
  </si>
  <si>
    <t>2019年度闽宁对口扶贫协作示范村</t>
  </si>
  <si>
    <t>边记洼村小杂粮加工厂架设变压器等配套设施。</t>
  </si>
  <si>
    <t>变压器等配套设施</t>
  </si>
  <si>
    <t>村集体经济合作社</t>
  </si>
  <si>
    <t>王乐井村电商电商产业园变压器等配套设施。</t>
  </si>
  <si>
    <t>生产道路建设</t>
  </si>
  <si>
    <t>王乐井乡修建曾记畔村牛记山道路0.219km</t>
  </si>
  <si>
    <t>农业产业生产道路硬化建设</t>
  </si>
  <si>
    <t>技能培训项目</t>
  </si>
  <si>
    <t>就业创业和人才服务局</t>
  </si>
  <si>
    <t>在全乡开展就业技能培训，培训共计59人，资金支出总计8.27万元</t>
  </si>
  <si>
    <t>赴闽转移就业项目</t>
  </si>
  <si>
    <t>组织王乐井乡建档立卡贫困家庭劳动力赴闽转移就业8人，稳定就业6个月以上的每人补助5000元，总计4万元。</t>
  </si>
  <si>
    <t>支持返乡创业致富带头人、扶贫车间员工技能培训；农村实用技术培训。发放农村实用技术补贴320人次，每人300元，共9.6万元；发放烩小吃、滩羊养殖、车间技术等工种补贴142人次，共4.935万元。总计14.535万元。居委会家属院号0.03万元。</t>
  </si>
  <si>
    <r>
      <rPr>
        <sz val="12"/>
        <rFont val="仿宋"/>
        <charset val="134"/>
      </rPr>
      <t>支持因患重大疾病或意外事故致使基本生活陷入困境的困难户17</t>
    </r>
    <r>
      <rPr>
        <sz val="12"/>
        <rFont val="宋体"/>
        <charset val="134"/>
      </rPr>
      <t>人共计</t>
    </r>
    <r>
      <rPr>
        <sz val="12"/>
        <rFont val="仿宋"/>
        <charset val="134"/>
      </rPr>
      <t>10.6</t>
    </r>
    <r>
      <rPr>
        <sz val="12"/>
        <rFont val="宋体"/>
        <charset val="134"/>
      </rPr>
      <t>万元。</t>
    </r>
  </si>
  <si>
    <t>2020年王乐井乡扶贫项目资产统计表</t>
  </si>
  <si>
    <t>村组道路改造提升工程</t>
  </si>
  <si>
    <t>王乐井乡新建村道硬化6.76公里</t>
  </si>
  <si>
    <t>灌区生产路建设</t>
  </si>
  <si>
    <t>王乐井乡新建灌区生产路10.6575公里</t>
  </si>
  <si>
    <t>生产路</t>
  </si>
  <si>
    <t>王乐井乡王吾岔村人居环境改善项目</t>
  </si>
  <si>
    <t>完成王乐井乡王吾岔村的猪场搬迁，实现人畜分离。</t>
  </si>
  <si>
    <t>通水、围墙、混凝土硬化、建筑物</t>
  </si>
  <si>
    <t>1855、1148、10344、226</t>
  </si>
  <si>
    <t>米、米、平方米、平方米</t>
  </si>
  <si>
    <t>2020年</t>
  </si>
  <si>
    <t>高文岐</t>
  </si>
  <si>
    <t>刘文国</t>
  </si>
  <si>
    <t>资金总投入1407万元，资产总价值1407万元，扶贫资金占比14%。</t>
  </si>
  <si>
    <t>王乐井乡石山子村人居环境改善项目</t>
  </si>
  <si>
    <t>完成王乐井乡石山子村的猪场搬迁，实现人畜分离。</t>
  </si>
  <si>
    <t>建筑物、围墙、混凝土道路、地面硬化</t>
  </si>
  <si>
    <t>4544、630、1950、1211</t>
  </si>
  <si>
    <t>平方米、米、平米、平米</t>
  </si>
  <si>
    <t>石山子村集体经济合作社</t>
  </si>
  <si>
    <t>赵治勇</t>
  </si>
  <si>
    <t>王乐井乡边记洼村人居环境改善项目</t>
  </si>
  <si>
    <t>完成王乐井乡边记洼村的猪场搬迁，实现人畜分离。</t>
  </si>
  <si>
    <t>建筑物、混凝土道路、地面硬化</t>
  </si>
  <si>
    <t>5858、2890、550</t>
  </si>
  <si>
    <t>村庄整治</t>
  </si>
  <si>
    <t>住建局</t>
  </si>
  <si>
    <t>王吾岔村完成混凝土路13590.5平米</t>
  </si>
  <si>
    <t>混凝土路</t>
  </si>
  <si>
    <t>㎡</t>
  </si>
  <si>
    <t>曾记畔村完成混凝土路15028平米</t>
  </si>
  <si>
    <t>朱玉国</t>
  </si>
  <si>
    <t>高标准农田建设</t>
  </si>
  <si>
    <t>建设高标农田面积0.116万亩.</t>
  </si>
  <si>
    <r>
      <rPr>
        <sz val="12"/>
        <rFont val="仿宋"/>
        <charset val="134"/>
      </rPr>
      <t>万m</t>
    </r>
    <r>
      <rPr>
        <vertAlign val="superscript"/>
        <sz val="12"/>
        <rFont val="仿宋"/>
        <charset val="134"/>
      </rPr>
      <t>3</t>
    </r>
  </si>
  <si>
    <t>国有</t>
  </si>
  <si>
    <t>村民委员会</t>
  </si>
  <si>
    <t>泵站</t>
  </si>
  <si>
    <t>m2</t>
  </si>
  <si>
    <t>PVC管道</t>
  </si>
  <si>
    <t>km</t>
  </si>
  <si>
    <t>建筑物</t>
  </si>
  <si>
    <t>乡镇多种经营项目</t>
  </si>
  <si>
    <t>完成红薯及瓜果蔬菜897.66亩、小拱棚98座、大拱棚21座、旱地玉米146.63亩、生猪1372头、肉牛15只、肉驴1只、滩鸡69616羽、特禽605羽、创业奖励0.5万元</t>
  </si>
  <si>
    <t>红薯及瓜果蔬菜897.66亩</t>
  </si>
  <si>
    <t>红薯及瓜果蔬菜</t>
  </si>
  <si>
    <t>小拱棚98座</t>
  </si>
  <si>
    <t>大拱棚21座</t>
  </si>
  <si>
    <t>旱地玉米146.63亩</t>
  </si>
  <si>
    <t>旱地玉米</t>
  </si>
  <si>
    <t>生猪1372头</t>
  </si>
  <si>
    <t>肉牛15只</t>
  </si>
  <si>
    <t>滩鸡69616羽</t>
  </si>
  <si>
    <t>羽</t>
  </si>
  <si>
    <t>创业奖励0.5万元</t>
  </si>
  <si>
    <t>标准化生产体系建设</t>
  </si>
  <si>
    <t>实际完成滩羊基础母羊补助12127只，完成补助资金121.27万元。</t>
  </si>
  <si>
    <t>黄花种植补助项目</t>
  </si>
  <si>
    <t>完成2018年第三批补助建档立卡户黄花种植合格面积建档立卡户185.1亩。</t>
  </si>
  <si>
    <t>完成王乐井乡一年生优质牧草补助14201.48亩、青黄贮饲料补助3863.5吨。完成补助资金108.38988万元。</t>
  </si>
  <si>
    <t>青黄贮3863.5吨</t>
  </si>
  <si>
    <t>一年生牧草14201.48吨</t>
  </si>
  <si>
    <t>一年生牧草</t>
  </si>
  <si>
    <t>小杂粮产业</t>
  </si>
  <si>
    <t>完成王乐井乡小杂粮种植补助2188.72亩。</t>
  </si>
  <si>
    <t>2019年乡村振兴
示范村建设</t>
  </si>
  <si>
    <t>牛记圈村 购置大型1604拖拉机2台，配套耕地、旋地、马铃薯收获机设备1套。</t>
  </si>
  <si>
    <t>东方红牌LX1604拖拉机</t>
  </si>
  <si>
    <r>
      <rPr>
        <sz val="12"/>
        <rFont val="Times New Roman"/>
        <charset val="134"/>
      </rPr>
      <t>10</t>
    </r>
    <r>
      <rPr>
        <sz val="12"/>
        <rFont val="宋体"/>
        <charset val="134"/>
      </rPr>
      <t>年</t>
    </r>
  </si>
  <si>
    <t>神龙牌1LFD-440液压翻转犁</t>
  </si>
  <si>
    <t>河北双鹰牌1L-530五铧犁</t>
  </si>
  <si>
    <t>亚澳1GKN-250旋耕机</t>
  </si>
  <si>
    <t>洪珠牌4U-170B马铃薯收获机</t>
  </si>
  <si>
    <t>曾记畔村 张记沟自然村新建生猪养殖园区1处，实施“三通一平”基础设施建设，群众自筹100万元建设棚圈并入园养殖，实现人畜分离，带动养殖户扩大生猪养殖规模实现增收。</t>
  </si>
  <si>
    <t>土方工程</t>
  </si>
  <si>
    <t>曾记畔村委会</t>
  </si>
  <si>
    <t>给水工程</t>
  </si>
  <si>
    <t>供电工程</t>
  </si>
  <si>
    <t>混凝土路面工程</t>
  </si>
  <si>
    <t>铁丝网围栏</t>
  </si>
  <si>
    <t>郑家堡村 为集中连片大拱棚种植区新修上水，带动全村农户种植拱棚西甜瓜增收。</t>
  </si>
  <si>
    <t>上水工程</t>
  </si>
  <si>
    <r>
      <rPr>
        <sz val="12"/>
        <rFont val="Times New Roman"/>
        <charset val="134"/>
      </rPr>
      <t>5</t>
    </r>
    <r>
      <rPr>
        <sz val="12"/>
        <rFont val="宋体"/>
        <charset val="134"/>
      </rPr>
      <t>年</t>
    </r>
  </si>
  <si>
    <r>
      <rPr>
        <sz val="12"/>
        <rFont val="宋体"/>
        <charset val="134"/>
      </rPr>
      <t>郑家堡村</t>
    </r>
    <r>
      <rPr>
        <sz val="12"/>
        <rFont val="Times New Roman"/>
        <charset val="134"/>
      </rPr>
      <t xml:space="preserve"> </t>
    </r>
    <r>
      <rPr>
        <sz val="12"/>
        <rFont val="宋体"/>
        <charset val="134"/>
      </rPr>
      <t>为村集体日光温室实施</t>
    </r>
    <r>
      <rPr>
        <sz val="12"/>
        <rFont val="Times New Roman"/>
        <charset val="134"/>
      </rPr>
      <t>“</t>
    </r>
    <r>
      <rPr>
        <sz val="12"/>
        <rFont val="宋体"/>
        <charset val="134"/>
      </rPr>
      <t>三通一平</t>
    </r>
    <r>
      <rPr>
        <sz val="12"/>
        <rFont val="Times New Roman"/>
        <charset val="134"/>
      </rPr>
      <t>”</t>
    </r>
    <r>
      <rPr>
        <sz val="12"/>
        <rFont val="宋体"/>
        <charset val="134"/>
      </rPr>
      <t>基础设施建设项目，硬化园区道路、铺设砾石停车场，硬化特色农产品销售小市场凉棚，设置安全标识牌等项目</t>
    </r>
  </si>
  <si>
    <t>日光温室上水、上电项目</t>
  </si>
  <si>
    <t>项</t>
  </si>
  <si>
    <t>日光温室及销售小市场面包砖硬化</t>
  </si>
  <si>
    <t>砂砾石停车场硬化</t>
  </si>
  <si>
    <t>安全标示牌</t>
  </si>
  <si>
    <t>新建王吾岔生猪养殖园区1处，实施养殖园区场地平整、道路、通水等基础设施建设，实现村庄人畜分离，全面改善村庄人居环境，并带动养殖户扩大生猪养殖规模实现增收。</t>
  </si>
  <si>
    <t>土方平整工程</t>
  </si>
  <si>
    <t>张艳娟</t>
  </si>
  <si>
    <t>园区供水工程</t>
  </si>
  <si>
    <t>园区供电工程</t>
  </si>
  <si>
    <t>园区混凝土道路工程</t>
  </si>
  <si>
    <t>边缘户产业发展</t>
  </si>
  <si>
    <t>对全乡47户边缘户进项产业发展补贴，每户最高补贴1.5万元。</t>
  </si>
  <si>
    <t>产业托管</t>
  </si>
  <si>
    <t>开展各类政府补贴性职业技能培训，“两后生”2人、技能培训13人、驾照补贴28人、生活费补贴12人</t>
  </si>
  <si>
    <r>
      <rPr>
        <sz val="11"/>
        <rFont val="仿宋_GB2312"/>
        <charset val="134"/>
      </rPr>
      <t>完成</t>
    </r>
    <r>
      <rPr>
        <sz val="11"/>
        <rFont val="Times New Roman"/>
        <charset val="134"/>
      </rPr>
      <t>2020</t>
    </r>
    <r>
      <rPr>
        <sz val="11"/>
        <rFont val="仿宋_GB2312"/>
        <charset val="134"/>
      </rPr>
      <t>年建档立卡贫困户扶贫小额信贷贴息。</t>
    </r>
  </si>
  <si>
    <t>完成2020年雨露计划补助302人，共计45.3万元，其中2020年春季雨露计划补助157人，补助资金23.55万元，2020年秋季雨露计划补助145人，补助资金21.75万元。</t>
  </si>
  <si>
    <t>五、闽宁协作</t>
  </si>
  <si>
    <t>闽宁村道</t>
  </si>
  <si>
    <t>孙家楼村混凝土道路2.5公里</t>
  </si>
  <si>
    <t>混凝土道路</t>
  </si>
  <si>
    <t>孙忠</t>
  </si>
  <si>
    <t>闽宁示范村巩固提升项目</t>
  </si>
  <si>
    <t>新建8000立方米蓄水池1座、沉沙池1个、过滤器管理房1座；</t>
  </si>
  <si>
    <t>沉沙池</t>
  </si>
  <si>
    <t>过滤器管理房</t>
  </si>
  <si>
    <t>对刘四渠村村集体8座日光温室外墙和顶部墙体进行树脂板加固，对后墙及侧墙加装排水边沟。</t>
  </si>
  <si>
    <t>王乐井乡
王吾岔村</t>
  </si>
  <si>
    <t>用于建设王吾岔村生猪养殖园区。完成园区道路硬化10344平方米、围墙1148米、消毒室75平方米、配电室25平方米、检疫室126平方米及通电设备购置等。</t>
  </si>
  <si>
    <t>道路硬化</t>
  </si>
  <si>
    <t>围墙</t>
  </si>
  <si>
    <t>消毒室</t>
  </si>
  <si>
    <t>配电室</t>
  </si>
  <si>
    <t>检疫室</t>
  </si>
  <si>
    <t>闽宁发展壮大村集体经济项目</t>
  </si>
  <si>
    <t>王乐井乡
郑家堡村</t>
  </si>
  <si>
    <t>郑家堡村村集体日光温室改造提升及大拱棚建设项目对郑家堡村村集体8座日光温室外墙加装保温板；建设15座大拱棚（长60米、宽10米、高3.5米）。</t>
  </si>
  <si>
    <t>建设大拱棚</t>
  </si>
  <si>
    <t>郑文广</t>
  </si>
  <si>
    <t>王乐井乡
石山子村</t>
  </si>
  <si>
    <t>石山子村村集体生猪养殖园区建设项目用于园区实施三通一平，地面硬化铺装1211平方米、混凝土道路1950平方米、围墙630米、地磅秤、供电、给排水等基础配套设施；安装水管总长1400米，砖砌阀门井2座，安装变压器1台，计量箱1台，架空电线1项，场地平整土方量24800立方米。</t>
  </si>
  <si>
    <t>地面硬化铺装</t>
  </si>
  <si>
    <t>全部资金投入280万元、全部资产价值280万元，扶贫资金占比38%</t>
  </si>
  <si>
    <t>地磅秤</t>
  </si>
  <si>
    <t>供电</t>
  </si>
  <si>
    <t>给排水</t>
  </si>
  <si>
    <t>安装水管</t>
  </si>
  <si>
    <t>砖砌阀门井</t>
  </si>
  <si>
    <t>安装变压器</t>
  </si>
  <si>
    <t>计量箱</t>
  </si>
  <si>
    <t>架空电线</t>
  </si>
  <si>
    <t>场地平整土方</t>
  </si>
  <si>
    <t>边记洼村村集体生猪养殖园区安装水管总长1200米，砖砌阀门井2座，安装变压器1台，计量箱1台，架空电线1项，场地平整土方量31000立方米。</t>
  </si>
  <si>
    <t>边记洼村集体经济合作社</t>
  </si>
  <si>
    <t>农资储备库扶持项目</t>
  </si>
  <si>
    <t>县供销社</t>
  </si>
  <si>
    <t>用于盐池县王乐井供销合作社扶贫农资储备库新建项目。新建200平方米钢结构农资储备库1座等。</t>
  </si>
  <si>
    <t>农资储备库</t>
  </si>
  <si>
    <t>扶贫产业合作社带动项目</t>
  </si>
  <si>
    <t>王乐井乡官滩村</t>
  </si>
  <si>
    <t>盐池县王乐井乡官滩村经济合作社购置自走式喷雾机1台及相关配套零件。</t>
  </si>
  <si>
    <t>购置自走式喷雾机</t>
  </si>
  <si>
    <t>马胜</t>
  </si>
  <si>
    <t>王生兵</t>
  </si>
  <si>
    <t>社会事业项目</t>
  </si>
  <si>
    <t>团县委</t>
  </si>
  <si>
    <t>救助19名2020年盐池籍应届毕业贫困家庭大学生。</t>
  </si>
  <si>
    <t>贫困村劳动力购买公益性岗位项目</t>
  </si>
  <si>
    <t>1、扶持王乐井乡公益性岗位70个，每人每月补助500元，期限6个月；
    2、对2019年1月至今在县内企业就业员工扶持4人，在相关企业签订劳动合同且务工3个月以上，每人一次性补助1000元。</t>
  </si>
  <si>
    <t>扶持盐池籍建档立卡贫困劳动力赴闽转移就业满6个月以上1人，给予一次性转移就业补贴5000元</t>
  </si>
  <si>
    <t>农民工技能培训项目</t>
  </si>
  <si>
    <t>开展贫困劳动力转移就业技能培训，完成培训106人</t>
  </si>
  <si>
    <r>
      <rPr>
        <sz val="12"/>
        <rFont val="仿宋"/>
        <charset val="134"/>
      </rPr>
      <t>支持因患重大疾病或意外事故致使基本生活陷入困境的困难户4</t>
    </r>
    <r>
      <rPr>
        <sz val="12"/>
        <rFont val="宋体"/>
        <charset val="134"/>
      </rPr>
      <t>人共计</t>
    </r>
    <r>
      <rPr>
        <sz val="12"/>
        <rFont val="仿宋"/>
        <charset val="134"/>
      </rPr>
      <t>1.8</t>
    </r>
    <r>
      <rPr>
        <sz val="12"/>
        <rFont val="宋体"/>
        <charset val="134"/>
      </rPr>
      <t>万元。</t>
    </r>
  </si>
  <si>
    <t>救护车购置</t>
  </si>
  <si>
    <t>盐池县卫生健康局</t>
  </si>
  <si>
    <t>王乐井乡卫生院</t>
  </si>
  <si>
    <t>支持王乐井乡卫生院购置一辆救护车</t>
  </si>
  <si>
    <t>救护车</t>
  </si>
  <si>
    <t>辆</t>
  </si>
  <si>
    <r>
      <rPr>
        <sz val="12"/>
        <rFont val="Times New Roman"/>
        <charset val="134"/>
      </rPr>
      <t>2020</t>
    </r>
    <r>
      <rPr>
        <sz val="12"/>
        <rFont val="宋体"/>
        <charset val="134"/>
      </rPr>
      <t>年</t>
    </r>
  </si>
  <si>
    <t>张 枫</t>
  </si>
  <si>
    <t>就业创业和人才服务中心</t>
  </si>
  <si>
    <t>实施农民技能培训84人（其中补助乡镇1人，补助金额0.1万元）</t>
  </si>
</sst>
</file>

<file path=xl/styles.xml><?xml version="1.0" encoding="utf-8"?>
<styleSheet xmlns="http://schemas.openxmlformats.org/spreadsheetml/2006/main">
  <numFmts count="13">
    <numFmt numFmtId="44" formatCode="_ &quot;￥&quot;* #,##0.00_ ;_ &quot;￥&quot;* \-#,##0.00_ ;_ &quot;￥&quot;* &quot;-&quot;??_ ;_ @_ "/>
    <numFmt numFmtId="176" formatCode="0.000_ "/>
    <numFmt numFmtId="42" formatCode="_ &quot;￥&quot;* #,##0_ ;_ &quot;￥&quot;* \-#,##0_ ;_ &quot;￥&quot;* &quot;-&quot;_ ;_ @_ "/>
    <numFmt numFmtId="41" formatCode="_ * #,##0_ ;_ * \-#,##0_ ;_ * &quot;-&quot;_ ;_ @_ "/>
    <numFmt numFmtId="43" formatCode="_ * #,##0.00_ ;_ * \-#,##0.00_ ;_ * &quot;-&quot;??_ ;_ @_ "/>
    <numFmt numFmtId="177" formatCode="0.000_);[Red]\(0.000\)"/>
    <numFmt numFmtId="178" formatCode="0.00_ "/>
    <numFmt numFmtId="179" formatCode="0_ "/>
    <numFmt numFmtId="180" formatCode="0.0_ "/>
    <numFmt numFmtId="181" formatCode="yyyy&quot;年&quot;m&quot;月&quot;;@"/>
    <numFmt numFmtId="182" formatCode="0.00_);[Red]\(0.00\)"/>
    <numFmt numFmtId="183" formatCode="0.000;_̂"/>
    <numFmt numFmtId="184" formatCode="#,##0.00_ "/>
  </numFmts>
  <fonts count="64">
    <font>
      <sz val="11"/>
      <color theme="1"/>
      <name val="宋体"/>
      <charset val="134"/>
      <scheme val="minor"/>
    </font>
    <font>
      <sz val="12"/>
      <name val="仿宋"/>
      <charset val="134"/>
    </font>
    <font>
      <b/>
      <sz val="12"/>
      <name val="仿宋"/>
      <charset val="134"/>
    </font>
    <font>
      <sz val="11"/>
      <name val="Times New Roman"/>
      <charset val="134"/>
    </font>
    <font>
      <b/>
      <sz val="11"/>
      <name val="Times New Roman"/>
      <charset val="134"/>
    </font>
    <font>
      <sz val="11"/>
      <name val="宋体"/>
      <charset val="134"/>
      <scheme val="minor"/>
    </font>
    <font>
      <b/>
      <sz val="24"/>
      <name val="仿宋"/>
      <charset val="134"/>
    </font>
    <font>
      <sz val="12"/>
      <name val="宋体"/>
      <charset val="134"/>
      <scheme val="minor"/>
    </font>
    <font>
      <sz val="12"/>
      <name val="宋体"/>
      <charset val="134"/>
    </font>
    <font>
      <sz val="12"/>
      <name val="Times New Roman"/>
      <charset val="134"/>
    </font>
    <font>
      <sz val="11"/>
      <name val="仿宋_GB2312"/>
      <charset val="134"/>
    </font>
    <font>
      <sz val="11"/>
      <name val="宋体"/>
      <charset val="134"/>
    </font>
    <font>
      <b/>
      <sz val="11"/>
      <name val="仿宋_GB2312"/>
      <charset val="134"/>
    </font>
    <font>
      <b/>
      <sz val="12"/>
      <name val="Times New Roman"/>
      <charset val="134"/>
    </font>
    <font>
      <sz val="11"/>
      <name val="仿宋"/>
      <charset val="134"/>
    </font>
    <font>
      <b/>
      <sz val="11"/>
      <name val="仿宋"/>
      <charset val="134"/>
    </font>
    <font>
      <sz val="14"/>
      <name val="仿宋"/>
      <charset val="134"/>
    </font>
    <font>
      <sz val="12"/>
      <name val="仿宋"/>
      <charset val="0"/>
    </font>
    <font>
      <sz val="13"/>
      <name val="仿宋"/>
      <charset val="134"/>
    </font>
    <font>
      <sz val="16"/>
      <name val="仿宋"/>
      <charset val="134"/>
    </font>
    <font>
      <b/>
      <sz val="11"/>
      <name val="宋体"/>
      <charset val="134"/>
      <scheme val="minor"/>
    </font>
    <font>
      <sz val="10"/>
      <name val="宋体"/>
      <charset val="134"/>
    </font>
    <font>
      <b/>
      <sz val="12"/>
      <name val="宋体"/>
      <charset val="134"/>
    </font>
    <font>
      <sz val="12"/>
      <color theme="1"/>
      <name val="仿宋"/>
      <charset val="134"/>
    </font>
    <font>
      <b/>
      <sz val="12"/>
      <color theme="1"/>
      <name val="仿宋"/>
      <charset val="134"/>
    </font>
    <font>
      <b/>
      <sz val="12"/>
      <color theme="1"/>
      <name val="Times New Roman"/>
      <charset val="134"/>
    </font>
    <font>
      <sz val="11"/>
      <color theme="1"/>
      <name val="Times New Roman"/>
      <charset val="134"/>
    </font>
    <font>
      <b/>
      <sz val="11"/>
      <color theme="1"/>
      <name val="Times New Roman"/>
      <charset val="134"/>
    </font>
    <font>
      <sz val="24"/>
      <name val="仿宋"/>
      <charset val="134"/>
    </font>
    <font>
      <sz val="10"/>
      <name val="Courier New"/>
      <charset val="0"/>
    </font>
    <font>
      <b/>
      <sz val="11"/>
      <color theme="1"/>
      <name val="仿宋"/>
      <charset val="134"/>
    </font>
    <font>
      <b/>
      <sz val="12"/>
      <color theme="1"/>
      <name val="宋体"/>
      <charset val="134"/>
    </font>
    <font>
      <sz val="12"/>
      <color theme="1"/>
      <name val="Times New Roman"/>
      <charset val="134"/>
    </font>
    <font>
      <sz val="10"/>
      <name val="宋体"/>
      <charset val="0"/>
    </font>
    <font>
      <sz val="11"/>
      <color theme="1"/>
      <name val="宋体"/>
      <charset val="134"/>
    </font>
    <font>
      <sz val="11"/>
      <color theme="1"/>
      <name val="仿宋"/>
      <charset val="134"/>
    </font>
    <font>
      <sz val="12"/>
      <color theme="1"/>
      <name val="宋体"/>
      <charset val="134"/>
    </font>
    <font>
      <sz val="11"/>
      <color theme="1"/>
      <name val="Times New Roman"/>
      <charset val="0"/>
    </font>
    <font>
      <sz val="12"/>
      <name val="Times New Roman"/>
      <charset val="0"/>
    </font>
    <font>
      <sz val="10"/>
      <name val="Times New Roman"/>
      <charset val="0"/>
    </font>
    <font>
      <sz val="11"/>
      <name val="Times New Roman"/>
      <charset val="0"/>
    </font>
    <font>
      <b/>
      <sz val="11"/>
      <color theme="1"/>
      <name val="宋体"/>
      <charset val="134"/>
    </font>
    <font>
      <b/>
      <sz val="11"/>
      <color rgb="FFFFFFFF"/>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vertAlign val="superscript"/>
      <sz val="12"/>
      <name val="仿宋"/>
      <charset val="134"/>
    </font>
    <font>
      <b/>
      <sz val="9"/>
      <name val="宋体"/>
      <charset val="134"/>
    </font>
    <font>
      <sz val="9"/>
      <name val="宋体"/>
      <charset val="134"/>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4"/>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46" fillId="7" borderId="0" applyNumberFormat="0" applyBorder="0" applyAlignment="0" applyProtection="0">
      <alignment vertical="center"/>
    </xf>
    <xf numFmtId="0" fontId="43" fillId="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6" fillId="8" borderId="0" applyNumberFormat="0" applyBorder="0" applyAlignment="0" applyProtection="0">
      <alignment vertical="center"/>
    </xf>
    <xf numFmtId="0" fontId="48" fillId="9" borderId="0" applyNumberFormat="0" applyBorder="0" applyAlignment="0" applyProtection="0">
      <alignment vertical="center"/>
    </xf>
    <xf numFmtId="43" fontId="0" fillId="0" borderId="0" applyFont="0" applyFill="0" applyBorder="0" applyAlignment="0" applyProtection="0">
      <alignment vertical="center"/>
    </xf>
    <xf numFmtId="0" fontId="44" fillId="11"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0" fillId="12" borderId="18" applyNumberFormat="0" applyFont="0" applyAlignment="0" applyProtection="0">
      <alignment vertical="center"/>
    </xf>
    <xf numFmtId="0" fontId="44" fillId="6" borderId="0" applyNumberFormat="0" applyBorder="0" applyAlignment="0" applyProtection="0">
      <alignment vertical="center"/>
    </xf>
    <xf numFmtId="0" fontId="4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19" applyNumberFormat="0" applyFill="0" applyAlignment="0" applyProtection="0">
      <alignment vertical="center"/>
    </xf>
    <xf numFmtId="0" fontId="55" fillId="0" borderId="19" applyNumberFormat="0" applyFill="0" applyAlignment="0" applyProtection="0">
      <alignment vertical="center"/>
    </xf>
    <xf numFmtId="0" fontId="44" fillId="21" borderId="0" applyNumberFormat="0" applyBorder="0" applyAlignment="0" applyProtection="0">
      <alignment vertical="center"/>
    </xf>
    <xf numFmtId="0" fontId="47" fillId="0" borderId="20" applyNumberFormat="0" applyFill="0" applyAlignment="0" applyProtection="0">
      <alignment vertical="center"/>
    </xf>
    <xf numFmtId="0" fontId="44" fillId="15" borderId="0" applyNumberFormat="0" applyBorder="0" applyAlignment="0" applyProtection="0">
      <alignment vertical="center"/>
    </xf>
    <xf numFmtId="0" fontId="56" fillId="22" borderId="21" applyNumberFormat="0" applyAlignment="0" applyProtection="0">
      <alignment vertical="center"/>
    </xf>
    <xf numFmtId="0" fontId="57" fillId="22" borderId="16" applyNumberFormat="0" applyAlignment="0" applyProtection="0">
      <alignment vertical="center"/>
    </xf>
    <xf numFmtId="0" fontId="42" fillId="2" borderId="15" applyNumberFormat="0" applyAlignment="0" applyProtection="0">
      <alignment vertical="center"/>
    </xf>
    <xf numFmtId="0" fontId="46" fillId="27" borderId="0" applyNumberFormat="0" applyBorder="0" applyAlignment="0" applyProtection="0">
      <alignment vertical="center"/>
    </xf>
    <xf numFmtId="0" fontId="44" fillId="14" borderId="0" applyNumberFormat="0" applyBorder="0" applyAlignment="0" applyProtection="0">
      <alignment vertical="center"/>
    </xf>
    <xf numFmtId="0" fontId="59" fillId="0" borderId="22" applyNumberFormat="0" applyFill="0" applyAlignment="0" applyProtection="0">
      <alignment vertical="center"/>
    </xf>
    <xf numFmtId="0" fontId="45" fillId="0" borderId="17" applyNumberFormat="0" applyFill="0" applyAlignment="0" applyProtection="0">
      <alignment vertical="center"/>
    </xf>
    <xf numFmtId="0" fontId="58" fillId="28" borderId="0" applyNumberFormat="0" applyBorder="0" applyAlignment="0" applyProtection="0">
      <alignment vertical="center"/>
    </xf>
    <xf numFmtId="0" fontId="60" fillId="29" borderId="0" applyNumberFormat="0" applyBorder="0" applyAlignment="0" applyProtection="0">
      <alignment vertical="center"/>
    </xf>
    <xf numFmtId="0" fontId="46" fillId="10" borderId="0" applyNumberFormat="0" applyBorder="0" applyAlignment="0" applyProtection="0">
      <alignment vertical="center"/>
    </xf>
    <xf numFmtId="0" fontId="44" fillId="4" borderId="0" applyNumberFormat="0" applyBorder="0" applyAlignment="0" applyProtection="0">
      <alignment vertical="center"/>
    </xf>
    <xf numFmtId="0" fontId="46" fillId="23" borderId="0" applyNumberFormat="0" applyBorder="0" applyAlignment="0" applyProtection="0">
      <alignment vertical="center"/>
    </xf>
    <xf numFmtId="0" fontId="46" fillId="20" borderId="0" applyNumberFormat="0" applyBorder="0" applyAlignment="0" applyProtection="0">
      <alignment vertical="center"/>
    </xf>
    <xf numFmtId="0" fontId="46" fillId="13" borderId="0" applyNumberFormat="0" applyBorder="0" applyAlignment="0" applyProtection="0">
      <alignment vertical="center"/>
    </xf>
    <xf numFmtId="0" fontId="46" fillId="32" borderId="0" applyNumberFormat="0" applyBorder="0" applyAlignment="0" applyProtection="0">
      <alignment vertical="center"/>
    </xf>
    <xf numFmtId="0" fontId="44" fillId="5" borderId="0" applyNumberFormat="0" applyBorder="0" applyAlignment="0" applyProtection="0">
      <alignment vertical="center"/>
    </xf>
    <xf numFmtId="0" fontId="44" fillId="26" borderId="0" applyNumberFormat="0" applyBorder="0" applyAlignment="0" applyProtection="0">
      <alignment vertical="center"/>
    </xf>
    <xf numFmtId="0" fontId="46" fillId="17" borderId="0" applyNumberFormat="0" applyBorder="0" applyAlignment="0" applyProtection="0">
      <alignment vertical="center"/>
    </xf>
    <xf numFmtId="0" fontId="46" fillId="31" borderId="0" applyNumberFormat="0" applyBorder="0" applyAlignment="0" applyProtection="0">
      <alignment vertical="center"/>
    </xf>
    <xf numFmtId="0" fontId="44" fillId="25" borderId="0" applyNumberFormat="0" applyBorder="0" applyAlignment="0" applyProtection="0">
      <alignment vertical="center"/>
    </xf>
    <xf numFmtId="0" fontId="46" fillId="19" borderId="0" applyNumberFormat="0" applyBorder="0" applyAlignment="0" applyProtection="0">
      <alignment vertical="center"/>
    </xf>
    <xf numFmtId="0" fontId="44" fillId="30" borderId="0" applyNumberFormat="0" applyBorder="0" applyAlignment="0" applyProtection="0">
      <alignment vertical="center"/>
    </xf>
    <xf numFmtId="0" fontId="44" fillId="24" borderId="0" applyNumberFormat="0" applyBorder="0" applyAlignment="0" applyProtection="0">
      <alignment vertical="center"/>
    </xf>
    <xf numFmtId="0" fontId="46" fillId="16" borderId="0" applyNumberFormat="0" applyBorder="0" applyAlignment="0" applyProtection="0">
      <alignment vertical="center"/>
    </xf>
    <xf numFmtId="0" fontId="44" fillId="18" borderId="0" applyNumberFormat="0" applyBorder="0" applyAlignment="0" applyProtection="0">
      <alignment vertical="center"/>
    </xf>
    <xf numFmtId="0" fontId="0" fillId="0" borderId="0">
      <alignment vertical="center"/>
    </xf>
  </cellStyleXfs>
  <cellXfs count="317">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vertical="center"/>
    </xf>
    <xf numFmtId="0" fontId="5" fillId="0" borderId="0" xfId="0" applyFont="1" applyFill="1">
      <alignment vertical="center"/>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pplyProtection="1">
      <alignment horizontal="center" vertical="center" wrapText="1"/>
    </xf>
    <xf numFmtId="177"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9" fontId="1" fillId="0" borderId="1" xfId="0" applyNumberFormat="1" applyFont="1" applyFill="1" applyBorder="1" applyAlignment="1" applyProtection="1">
      <alignment horizontal="center" vertical="center" wrapText="1"/>
    </xf>
    <xf numFmtId="18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4" xfId="0" applyFont="1" applyFill="1" applyBorder="1" applyAlignment="1">
      <alignment horizontal="center" vertical="center"/>
    </xf>
    <xf numFmtId="0" fontId="1" fillId="0" borderId="3" xfId="0" applyFont="1" applyFill="1" applyBorder="1" applyAlignment="1" applyProtection="1">
      <alignment horizontal="center" vertical="center" wrapText="1"/>
    </xf>
    <xf numFmtId="0" fontId="1" fillId="0" borderId="3" xfId="0" applyFont="1" applyFill="1" applyBorder="1" applyAlignment="1">
      <alignment horizontal="center" vertical="center"/>
    </xf>
    <xf numFmtId="0" fontId="7" fillId="0" borderId="2"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center" vertical="center"/>
    </xf>
    <xf numFmtId="180"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xf>
    <xf numFmtId="180" fontId="1" fillId="0" borderId="2" xfId="0" applyNumberFormat="1" applyFont="1" applyFill="1" applyBorder="1" applyAlignment="1" applyProtection="1">
      <alignment horizontal="center" vertical="center" wrapText="1"/>
    </xf>
    <xf numFmtId="180" fontId="1" fillId="0" borderId="4" xfId="0" applyNumberFormat="1" applyFont="1" applyFill="1" applyBorder="1" applyAlignment="1" applyProtection="1">
      <alignment horizontal="center" vertical="center" wrapText="1"/>
    </xf>
    <xf numFmtId="180" fontId="1" fillId="0" borderId="3" xfId="0" applyNumberFormat="1" applyFont="1" applyFill="1" applyBorder="1" applyAlignment="1" applyProtection="1">
      <alignment horizontal="center" vertical="center" wrapText="1"/>
    </xf>
    <xf numFmtId="57" fontId="9"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180" fontId="1" fillId="0" borderId="1" xfId="0" applyNumberFormat="1" applyFont="1" applyFill="1" applyBorder="1" applyAlignment="1">
      <alignment horizontal="center" vertical="center"/>
    </xf>
    <xf numFmtId="180" fontId="1" fillId="0" borderId="2" xfId="0" applyNumberFormat="1" applyFont="1" applyFill="1" applyBorder="1" applyAlignment="1">
      <alignment horizontal="center" vertical="center"/>
    </xf>
    <xf numFmtId="180" fontId="1" fillId="0" borderId="4" xfId="0" applyNumberFormat="1" applyFont="1" applyFill="1" applyBorder="1" applyAlignment="1">
      <alignment horizontal="center" vertical="center"/>
    </xf>
    <xf numFmtId="180" fontId="1" fillId="0" borderId="3" xfId="0" applyNumberFormat="1" applyFont="1" applyFill="1" applyBorder="1" applyAlignment="1">
      <alignment horizontal="center" vertical="center"/>
    </xf>
    <xf numFmtId="180" fontId="1" fillId="0" borderId="1" xfId="0" applyNumberFormat="1" applyFont="1" applyFill="1" applyBorder="1" applyAlignment="1">
      <alignment horizontal="center" vertical="center" wrapText="1"/>
    </xf>
    <xf numFmtId="180" fontId="1" fillId="0" borderId="2" xfId="0" applyNumberFormat="1" applyFont="1" applyFill="1" applyBorder="1" applyAlignment="1">
      <alignment horizontal="center" vertical="center" wrapText="1"/>
    </xf>
    <xf numFmtId="180" fontId="1" fillId="0" borderId="4" xfId="0" applyNumberFormat="1" applyFont="1" applyFill="1" applyBorder="1" applyAlignment="1">
      <alignment horizontal="center" vertical="center" wrapText="1"/>
    </xf>
    <xf numFmtId="179"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179" fontId="1" fillId="0" borderId="4" xfId="0" applyNumberFormat="1" applyFont="1" applyFill="1" applyBorder="1" applyAlignment="1">
      <alignment horizontal="center" vertical="center" wrapText="1"/>
    </xf>
    <xf numFmtId="178" fontId="1" fillId="0" borderId="4" xfId="0" applyNumberFormat="1" applyFont="1" applyFill="1" applyBorder="1" applyAlignment="1">
      <alignment horizontal="center" vertical="center" wrapText="1"/>
    </xf>
    <xf numFmtId="179" fontId="1" fillId="0" borderId="3" xfId="0" applyNumberFormat="1" applyFont="1" applyFill="1" applyBorder="1" applyAlignment="1">
      <alignment horizontal="center" vertical="center" wrapText="1"/>
    </xf>
    <xf numFmtId="178" fontId="1" fillId="0" borderId="3" xfId="0" applyNumberFormat="1" applyFont="1" applyFill="1" applyBorder="1" applyAlignment="1">
      <alignment horizontal="center" vertical="center" wrapText="1"/>
    </xf>
    <xf numFmtId="180" fontId="1" fillId="0" borderId="3"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80" fontId="1" fillId="0" borderId="6" xfId="0" applyNumberFormat="1" applyFont="1" applyFill="1" applyBorder="1" applyAlignment="1" applyProtection="1">
      <alignment horizontal="center" vertical="center" wrapText="1"/>
    </xf>
    <xf numFmtId="180" fontId="1" fillId="0" borderId="7" xfId="0" applyNumberFormat="1" applyFont="1" applyFill="1" applyBorder="1" applyAlignment="1" applyProtection="1">
      <alignment horizontal="center" vertical="center" wrapText="1"/>
    </xf>
    <xf numFmtId="180" fontId="1" fillId="0" borderId="8" xfId="0" applyNumberFormat="1" applyFont="1" applyFill="1" applyBorder="1" applyAlignment="1" applyProtection="1">
      <alignment horizontal="center" vertical="center" wrapText="1"/>
    </xf>
    <xf numFmtId="0" fontId="1" fillId="0" borderId="1" xfId="49"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80" fontId="1" fillId="0" borderId="1"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9" fillId="0" borderId="1" xfId="0" applyFont="1" applyFill="1" applyBorder="1" applyAlignment="1">
      <alignment vertical="center"/>
    </xf>
    <xf numFmtId="0" fontId="8" fillId="0" borderId="1" xfId="0" applyFont="1" applyFill="1" applyBorder="1" applyAlignment="1">
      <alignment vertical="center"/>
    </xf>
    <xf numFmtId="0" fontId="3" fillId="0" borderId="5" xfId="0" applyFont="1" applyFill="1" applyBorder="1" applyAlignment="1">
      <alignment vertical="center"/>
    </xf>
    <xf numFmtId="0" fontId="3" fillId="0" borderId="1" xfId="0" applyFont="1" applyFill="1" applyBorder="1" applyAlignment="1">
      <alignment vertical="center" wrapText="1"/>
    </xf>
    <xf numFmtId="0" fontId="9" fillId="0" borderId="5" xfId="0" applyFont="1" applyFill="1" applyBorder="1" applyAlignment="1">
      <alignment vertical="center"/>
    </xf>
    <xf numFmtId="0" fontId="11" fillId="0" borderId="1" xfId="0" applyFont="1" applyFill="1" applyBorder="1" applyAlignment="1">
      <alignment vertical="center"/>
    </xf>
    <xf numFmtId="0" fontId="14" fillId="0" borderId="0" xfId="0" applyFont="1" applyFill="1" applyAlignment="1">
      <alignment vertical="center"/>
    </xf>
    <xf numFmtId="0" fontId="14" fillId="0" borderId="0" xfId="0" applyFont="1" applyFill="1" applyAlignment="1">
      <alignment vertical="center" wrapText="1"/>
    </xf>
    <xf numFmtId="0" fontId="15"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4" fillId="0" borderId="0" xfId="0" applyFont="1" applyFill="1" applyAlignment="1">
      <alignment horizontal="center" vertical="center" wrapText="1"/>
    </xf>
    <xf numFmtId="0" fontId="9" fillId="0" borderId="0" xfId="0" applyFont="1" applyFill="1" applyAlignment="1">
      <alignment horizontal="center" vertical="center"/>
    </xf>
    <xf numFmtId="0" fontId="5" fillId="0" borderId="0" xfId="0" applyFont="1" applyFill="1" applyBorder="1">
      <alignment vertical="center"/>
    </xf>
    <xf numFmtId="0" fontId="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178" fontId="1" fillId="0" borderId="1" xfId="0" applyNumberFormat="1" applyFont="1" applyFill="1" applyBorder="1" applyAlignment="1" applyProtection="1">
      <alignment horizontal="center" vertical="center" wrapText="1"/>
    </xf>
    <xf numFmtId="178" fontId="1"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178" fontId="16" fillId="0" borderId="1" xfId="0" applyNumberFormat="1" applyFont="1" applyFill="1" applyBorder="1" applyAlignment="1">
      <alignment horizontal="center" vertical="center" wrapText="1"/>
    </xf>
    <xf numFmtId="178" fontId="16" fillId="0" borderId="1" xfId="0" applyNumberFormat="1" applyFont="1" applyFill="1" applyBorder="1" applyAlignment="1">
      <alignment horizontal="center" vertical="center"/>
    </xf>
    <xf numFmtId="178" fontId="17" fillId="0" borderId="1" xfId="0" applyNumberFormat="1" applyFont="1" applyFill="1" applyBorder="1" applyAlignment="1" applyProtection="1">
      <alignment horizontal="center" vertical="center" wrapText="1"/>
    </xf>
    <xf numFmtId="178"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78" fontId="2" fillId="0" borderId="1" xfId="0" applyNumberFormat="1" applyFont="1" applyFill="1" applyBorder="1" applyAlignment="1">
      <alignment horizontal="center" vertical="center" wrapText="1"/>
    </xf>
    <xf numFmtId="182" fontId="1" fillId="0" borderId="1"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 fillId="0" borderId="1" xfId="0" applyFont="1" applyFill="1" applyBorder="1" applyAlignment="1">
      <alignment horizontal="center" vertical="center" wrapText="1" shrinkToFi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xf>
    <xf numFmtId="0" fontId="19" fillId="0" borderId="1" xfId="0" applyFont="1" applyFill="1" applyBorder="1" applyAlignment="1">
      <alignment vertical="center"/>
    </xf>
    <xf numFmtId="0"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 fillId="0" borderId="1" xfId="49"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0" fontId="16" fillId="0" borderId="1" xfId="0" applyNumberFormat="1" applyFont="1" applyFill="1" applyBorder="1" applyAlignment="1">
      <alignment horizontal="center" vertical="center" wrapText="1"/>
    </xf>
    <xf numFmtId="0" fontId="15" fillId="0" borderId="1" xfId="0" applyFont="1" applyFill="1" applyBorder="1" applyAlignment="1">
      <alignment vertical="center"/>
    </xf>
    <xf numFmtId="57" fontId="3"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15" fillId="0" borderId="0" xfId="0" applyFont="1" applyFill="1" applyBorder="1" applyAlignment="1">
      <alignment vertical="center"/>
    </xf>
    <xf numFmtId="0" fontId="1" fillId="0" borderId="9" xfId="0" applyFont="1" applyFill="1" applyBorder="1" applyAlignment="1">
      <alignment horizontal="center" vertical="center"/>
    </xf>
    <xf numFmtId="0" fontId="3" fillId="0" borderId="0" xfId="0" applyFont="1" applyFill="1" applyBorder="1" applyAlignment="1">
      <alignment vertical="center"/>
    </xf>
    <xf numFmtId="0" fontId="14" fillId="0" borderId="0" xfId="0" applyFont="1" applyFill="1" applyBorder="1" applyAlignment="1">
      <alignment horizontal="center" vertical="center" wrapText="1"/>
    </xf>
    <xf numFmtId="0" fontId="14" fillId="0" borderId="1" xfId="0" applyFont="1" applyFill="1" applyBorder="1" applyAlignment="1">
      <alignment vertical="center" wrapText="1"/>
    </xf>
    <xf numFmtId="0" fontId="9" fillId="0" borderId="0" xfId="0" applyFont="1" applyFill="1" applyBorder="1" applyAlignment="1">
      <alignment horizontal="center" vertical="center"/>
    </xf>
    <xf numFmtId="0" fontId="5" fillId="0" borderId="0" xfId="0" applyFont="1" applyFill="1" applyAlignment="1">
      <alignment vertical="center"/>
    </xf>
    <xf numFmtId="0" fontId="20" fillId="0" borderId="0" xfId="0" applyFont="1" applyFill="1" applyAlignment="1">
      <alignment vertical="center"/>
    </xf>
    <xf numFmtId="0" fontId="1"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176" fontId="1" fillId="0" borderId="0" xfId="0" applyNumberFormat="1" applyFont="1" applyFill="1" applyAlignment="1">
      <alignment horizontal="left" vertical="center" wrapText="1"/>
    </xf>
    <xf numFmtId="176" fontId="6" fillId="0" borderId="0" xfId="0" applyNumberFormat="1" applyFont="1" applyFill="1" applyAlignment="1">
      <alignment horizontal="center" vertical="center" wrapText="1"/>
    </xf>
    <xf numFmtId="176" fontId="2"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shrinkToFit="1"/>
    </xf>
    <xf numFmtId="176" fontId="17"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83" fontId="17" fillId="0" borderId="1" xfId="0" applyNumberFormat="1" applyFont="1" applyFill="1" applyBorder="1" applyAlignment="1" applyProtection="1">
      <alignment horizontal="center" vertical="center"/>
    </xf>
    <xf numFmtId="180"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vertical="center" wrapText="1"/>
    </xf>
    <xf numFmtId="184" fontId="1" fillId="0" borderId="2" xfId="0" applyNumberFormat="1" applyFont="1" applyFill="1" applyBorder="1" applyAlignment="1">
      <alignment horizontal="center" vertical="center" wrapText="1"/>
    </xf>
    <xf numFmtId="184" fontId="1" fillId="0" borderId="4" xfId="0" applyNumberFormat="1" applyFont="1" applyFill="1" applyBorder="1" applyAlignment="1">
      <alignment horizontal="center" vertical="center" wrapText="1"/>
    </xf>
    <xf numFmtId="184" fontId="1" fillId="0" borderId="3" xfId="0" applyNumberFormat="1" applyFont="1" applyFill="1" applyBorder="1" applyAlignment="1">
      <alignment horizontal="center" vertical="center" wrapText="1"/>
    </xf>
    <xf numFmtId="184" fontId="1" fillId="0" borderId="2" xfId="0" applyNumberFormat="1" applyFont="1" applyFill="1" applyBorder="1" applyAlignment="1">
      <alignment horizontal="center" vertical="center"/>
    </xf>
    <xf numFmtId="184" fontId="1" fillId="0" borderId="4" xfId="0" applyNumberFormat="1" applyFont="1" applyFill="1" applyBorder="1" applyAlignment="1">
      <alignment horizontal="center" vertical="center"/>
    </xf>
    <xf numFmtId="184" fontId="1" fillId="0" borderId="3" xfId="0" applyNumberFormat="1" applyFont="1" applyFill="1" applyBorder="1" applyAlignment="1">
      <alignment horizontal="center" vertical="center"/>
    </xf>
    <xf numFmtId="0" fontId="2" fillId="0" borderId="0" xfId="0" applyFont="1" applyFill="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vertical="center" wrapText="1"/>
    </xf>
    <xf numFmtId="0" fontId="17" fillId="0" borderId="5" xfId="0" applyFont="1" applyFill="1" applyBorder="1" applyAlignment="1">
      <alignment horizontal="center" vertical="center" wrapText="1"/>
    </xf>
    <xf numFmtId="176" fontId="1" fillId="0" borderId="1" xfId="0" applyNumberFormat="1" applyFont="1" applyFill="1" applyBorder="1" applyAlignment="1">
      <alignment vertical="center"/>
    </xf>
    <xf numFmtId="0" fontId="13"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 fillId="0" borderId="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3"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vertical="center"/>
    </xf>
    <xf numFmtId="0" fontId="1" fillId="0" borderId="0" xfId="0" applyFont="1" applyFill="1">
      <alignment vertical="center"/>
    </xf>
    <xf numFmtId="0" fontId="2" fillId="0" borderId="0" xfId="0" applyFont="1" applyFill="1">
      <alignment vertical="center"/>
    </xf>
    <xf numFmtId="0" fontId="1" fillId="0" borderId="2" xfId="0" applyNumberFormat="1" applyFont="1" applyFill="1" applyBorder="1" applyAlignment="1" applyProtection="1">
      <alignment horizontal="center" vertical="center" wrapText="1"/>
    </xf>
    <xf numFmtId="178"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178" fontId="1" fillId="0" borderId="3"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1" xfId="0" applyFont="1" applyFill="1" applyBorder="1">
      <alignment vertical="center"/>
    </xf>
    <xf numFmtId="0" fontId="1" fillId="0" borderId="1" xfId="0" applyFont="1" applyFill="1" applyBorder="1" applyAlignment="1">
      <alignment horizontal="left" vertical="center" wrapText="1"/>
    </xf>
    <xf numFmtId="184" fontId="1" fillId="0" borderId="1" xfId="0" applyNumberFormat="1" applyFont="1" applyFill="1" applyBorder="1" applyAlignment="1">
      <alignment horizontal="center" vertical="center" wrapText="1"/>
    </xf>
    <xf numFmtId="0" fontId="2" fillId="0" borderId="1" xfId="0" applyFont="1" applyFill="1" applyBorder="1">
      <alignment vertical="center"/>
    </xf>
    <xf numFmtId="0" fontId="3" fillId="0" borderId="0" xfId="0" applyFont="1" applyFill="1" applyAlignment="1">
      <alignment horizontal="center" vertical="center"/>
    </xf>
    <xf numFmtId="0" fontId="5" fillId="0" borderId="0" xfId="0" applyFont="1" applyFill="1" applyAlignment="1">
      <alignment horizontal="center" vertical="center"/>
    </xf>
    <xf numFmtId="0" fontId="14" fillId="0" borderId="2" xfId="0" applyNumberFormat="1" applyFont="1" applyFill="1" applyBorder="1" applyAlignment="1">
      <alignment horizontal="center" vertical="center" wrapText="1"/>
    </xf>
    <xf numFmtId="178" fontId="1" fillId="0" borderId="1" xfId="0" applyNumberFormat="1" applyFont="1" applyFill="1" applyBorder="1" applyAlignment="1">
      <alignment vertical="center" wrapText="1"/>
    </xf>
    <xf numFmtId="0" fontId="2" fillId="0" borderId="2" xfId="0" applyNumberFormat="1" applyFont="1" applyFill="1" applyBorder="1" applyAlignment="1">
      <alignment horizontal="center" vertical="center" wrapText="1"/>
    </xf>
    <xf numFmtId="178" fontId="1" fillId="0" borderId="2" xfId="0" applyNumberFormat="1" applyFont="1" applyFill="1" applyBorder="1" applyAlignment="1">
      <alignment vertical="center" wrapText="1"/>
    </xf>
    <xf numFmtId="0" fontId="8"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179" fontId="23" fillId="0" borderId="0" xfId="0" applyNumberFormat="1" applyFont="1" applyFill="1" applyAlignment="1">
      <alignment horizontal="center" vertical="center"/>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26" fillId="0" borderId="0" xfId="0" applyFont="1" applyFill="1" applyAlignment="1">
      <alignment vertical="center"/>
    </xf>
    <xf numFmtId="0" fontId="27" fillId="0" borderId="0" xfId="0" applyFont="1" applyFill="1" applyAlignment="1">
      <alignment vertical="center"/>
    </xf>
    <xf numFmtId="0" fontId="26" fillId="0" borderId="0" xfId="0" applyFont="1" applyFill="1" applyAlignment="1">
      <alignment horizontal="center" vertical="center" wrapText="1"/>
    </xf>
    <xf numFmtId="0" fontId="0" fillId="0" borderId="0" xfId="0" applyFill="1">
      <alignment vertical="center"/>
    </xf>
    <xf numFmtId="178" fontId="1" fillId="0" borderId="0" xfId="0" applyNumberFormat="1" applyFont="1" applyFill="1" applyAlignment="1">
      <alignment horizontal="center" vertical="center" wrapText="1"/>
    </xf>
    <xf numFmtId="178" fontId="28" fillId="0" borderId="0" xfId="0" applyNumberFormat="1" applyFont="1" applyFill="1" applyAlignment="1">
      <alignment horizontal="center" vertical="center" wrapText="1"/>
    </xf>
    <xf numFmtId="178" fontId="6" fillId="0" borderId="0" xfId="0" applyNumberFormat="1" applyFont="1" applyFill="1" applyAlignment="1">
      <alignment horizontal="center" vertical="center" wrapText="1"/>
    </xf>
    <xf numFmtId="179" fontId="1" fillId="0" borderId="1" xfId="0" applyNumberFormat="1" applyFont="1" applyFill="1" applyBorder="1" applyAlignment="1">
      <alignment horizontal="center" vertical="center" wrapText="1"/>
    </xf>
    <xf numFmtId="178" fontId="29" fillId="0" borderId="1" xfId="0" applyNumberFormat="1" applyFont="1" applyFill="1" applyBorder="1" applyAlignment="1">
      <alignment horizontal="center" vertical="center"/>
    </xf>
    <xf numFmtId="178" fontId="0" fillId="0" borderId="1" xfId="0" applyNumberForma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27" fillId="0" borderId="1" xfId="0" applyNumberFormat="1" applyFont="1" applyFill="1" applyBorder="1" applyAlignment="1">
      <alignment horizontal="center" vertical="center"/>
    </xf>
    <xf numFmtId="0" fontId="26" fillId="0" borderId="1" xfId="0" applyFont="1" applyFill="1" applyBorder="1" applyAlignment="1">
      <alignment horizontal="center" vertical="center" wrapText="1"/>
    </xf>
    <xf numFmtId="178" fontId="26" fillId="0" borderId="1" xfId="0" applyNumberFormat="1" applyFont="1" applyFill="1" applyBorder="1" applyAlignment="1">
      <alignment horizontal="center" vertical="center"/>
    </xf>
    <xf numFmtId="178" fontId="26"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178" fontId="25"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33"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33"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32" fillId="0" borderId="1" xfId="0" applyFont="1" applyFill="1" applyBorder="1" applyAlignment="1">
      <alignment horizontal="center" vertical="center"/>
    </xf>
    <xf numFmtId="57" fontId="26" fillId="0" borderId="1" xfId="0" applyNumberFormat="1" applyFont="1" applyFill="1" applyBorder="1" applyAlignment="1">
      <alignment horizontal="center" vertical="center"/>
    </xf>
    <xf numFmtId="178" fontId="27" fillId="0" borderId="1" xfId="0" applyNumberFormat="1" applyFont="1" applyFill="1" applyBorder="1" applyAlignment="1">
      <alignment horizontal="center" vertical="center" wrapText="1"/>
    </xf>
    <xf numFmtId="57" fontId="26" fillId="0" borderId="1"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179" fontId="23" fillId="0" borderId="0"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8" fillId="0" borderId="0" xfId="0" applyFont="1" applyFill="1" applyBorder="1" applyAlignment="1">
      <alignment vertical="center"/>
    </xf>
    <xf numFmtId="0" fontId="6" fillId="0" borderId="0" xfId="0" applyFont="1" applyFill="1" applyBorder="1" applyAlignment="1">
      <alignment horizontal="center" vertical="center" wrapText="1"/>
    </xf>
    <xf numFmtId="178" fontId="28" fillId="0" borderId="0" xfId="0" applyNumberFormat="1" applyFont="1" applyFill="1" applyBorder="1" applyAlignment="1">
      <alignment horizontal="center" vertical="center" wrapText="1"/>
    </xf>
    <xf numFmtId="178" fontId="6"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8" fontId="35"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178" fontId="38" fillId="0" borderId="1" xfId="0" applyNumberFormat="1" applyFont="1" applyFill="1" applyBorder="1" applyAlignment="1">
      <alignment horizontal="center" vertical="center" wrapText="1"/>
    </xf>
    <xf numFmtId="178" fontId="37" fillId="0" borderId="1" xfId="0" applyNumberFormat="1" applyFont="1" applyFill="1" applyBorder="1" applyAlignment="1">
      <alignment horizontal="center" vertical="center" wrapText="1"/>
    </xf>
    <xf numFmtId="178" fontId="30" fillId="0" borderId="1" xfId="0" applyNumberFormat="1" applyFont="1" applyFill="1" applyBorder="1" applyAlignment="1">
      <alignment horizontal="center" vertical="center" wrapText="1"/>
    </xf>
    <xf numFmtId="178" fontId="24" fillId="0" borderId="1" xfId="0" applyNumberFormat="1" applyFont="1" applyFill="1" applyBorder="1" applyAlignment="1">
      <alignment horizontal="center" vertical="center" wrapText="1"/>
    </xf>
    <xf numFmtId="178"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57" fontId="23"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57" fontId="37" fillId="0" borderId="1" xfId="0"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57" fontId="23" fillId="0" borderId="1" xfId="0" applyNumberFormat="1" applyFont="1" applyFill="1" applyBorder="1" applyAlignment="1">
      <alignment horizontal="center" vertical="center"/>
    </xf>
    <xf numFmtId="0" fontId="25" fillId="0" borderId="0" xfId="0" applyFont="1" applyFill="1" applyBorder="1" applyAlignment="1">
      <alignment horizontal="center"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6" fillId="0" borderId="0" xfId="0" applyFont="1" applyFill="1" applyAlignment="1">
      <alignment horizontal="center" vertical="center"/>
    </xf>
    <xf numFmtId="0" fontId="27" fillId="0" borderId="0" xfId="0" applyFont="1" applyFill="1" applyAlignment="1">
      <alignment horizontal="center" vertical="center"/>
    </xf>
    <xf numFmtId="0" fontId="32" fillId="0" borderId="0" xfId="0" applyFont="1" applyFill="1" applyAlignment="1">
      <alignment horizontal="center" vertical="center"/>
    </xf>
    <xf numFmtId="0" fontId="0" fillId="0" borderId="0" xfId="0" applyFill="1" applyAlignment="1">
      <alignment vertical="center"/>
    </xf>
    <xf numFmtId="178" fontId="13"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41" fillId="0" borderId="1" xfId="0" applyFont="1" applyFill="1" applyBorder="1" applyAlignment="1">
      <alignment horizontal="center" vertical="center" wrapText="1"/>
    </xf>
    <xf numFmtId="0" fontId="41" fillId="0" borderId="1" xfId="0" applyFont="1" applyFill="1" applyBorder="1" applyAlignment="1">
      <alignment horizontal="center" vertical="center"/>
    </xf>
    <xf numFmtId="58" fontId="26"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1834;&#24037;&#20316;&#20840;&#26159;&#24037;&#20316;\2021&#24180;\&#25206;&#36139;&#36164;&#20135;&#26680;&#26597;\2013-2020&#24180;&#30416;&#27744;&#21439;&#25237;&#20837;&#25206;&#36139;&#36164;&#37329;&#24418;&#25104;&#36164;&#20135;&#24773;&#20917;&#32479;&#35745;-&#29579;&#20048;&#20117;&#20065;\2019&#24180;&#30416;&#27744;&#21439;&#25237;&#20837;&#25206;&#36139;&#36164;&#37329;&#24418;&#25104;&#36164;&#20135;&#24773;&#20917;&#32479;&#35745;-&#29579;&#20048;&#20117;&#20065;&#65288;&#24635;&#65289;\2019&#24180;&#30416;&#27744;&#21439;&#25237;&#20837;&#25206;&#36139;&#36164;&#37329;&#24418;&#25104;&#36164;&#20135;&#24773;&#20917;&#32479;&#35745;-&#29579;&#20048;&#20117;&#20065;&#65288;&#24635;&#65289;\2019&#24180;&#30416;&#27744;&#21439;&#25237;&#20837;&#25206;&#36139;&#36164;&#37329;&#24418;&#25104;&#36164;&#20135;&#24773;&#20917;&#32479;&#35745;-&#29579;&#20048;&#20117;&#2006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王乐井乡"/>
      <sheetName val="边记洼"/>
      <sheetName val="曾记畔"/>
      <sheetName val="官滩"/>
      <sheetName val="狼洞沟"/>
      <sheetName val="刘四渠"/>
      <sheetName val="牛记圈"/>
      <sheetName val="石山子"/>
      <sheetName val="双圪垯村"/>
      <sheetName val="孙家楼"/>
      <sheetName val="王乐井"/>
      <sheetName val="王吾岔"/>
      <sheetName val="鸦儿沟"/>
      <sheetName val="郑家堡"/>
    </sheetNames>
    <sheetDataSet>
      <sheetData sheetId="0"/>
      <sheetData sheetId="1">
        <row r="29">
          <cell r="B29">
            <v>24.212358</v>
          </cell>
        </row>
      </sheetData>
      <sheetData sheetId="2">
        <row r="29">
          <cell r="B29">
            <v>46.975314</v>
          </cell>
        </row>
      </sheetData>
      <sheetData sheetId="3">
        <row r="22">
          <cell r="B22">
            <v>18.337602</v>
          </cell>
        </row>
      </sheetData>
      <sheetData sheetId="4">
        <row r="27">
          <cell r="B27">
            <v>27.505489</v>
          </cell>
        </row>
      </sheetData>
      <sheetData sheetId="5">
        <row r="24">
          <cell r="B24">
            <v>22.00867</v>
          </cell>
        </row>
      </sheetData>
      <sheetData sheetId="6">
        <row r="30">
          <cell r="B30">
            <v>54.034871</v>
          </cell>
        </row>
      </sheetData>
      <sheetData sheetId="7">
        <row r="29">
          <cell r="B29">
            <v>26.793867</v>
          </cell>
        </row>
      </sheetData>
      <sheetData sheetId="8">
        <row r="28">
          <cell r="B28">
            <v>19.541938</v>
          </cell>
        </row>
      </sheetData>
      <sheetData sheetId="9">
        <row r="25">
          <cell r="B25">
            <v>30.157334</v>
          </cell>
        </row>
      </sheetData>
      <sheetData sheetId="10">
        <row r="30">
          <cell r="B30">
            <v>34.328924</v>
          </cell>
        </row>
      </sheetData>
      <sheetData sheetId="11">
        <row r="25">
          <cell r="B25">
            <v>20.958873</v>
          </cell>
        </row>
      </sheetData>
      <sheetData sheetId="12">
        <row r="24">
          <cell r="B24">
            <v>27.836379</v>
          </cell>
        </row>
      </sheetData>
      <sheetData sheetId="13">
        <row r="32">
          <cell r="B32">
            <v>32.110163</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8"/>
  <sheetViews>
    <sheetView tabSelected="1" zoomScale="85" zoomScaleNormal="85" workbookViewId="0">
      <selection activeCell="A2" sqref="A2:AC2"/>
    </sheetView>
  </sheetViews>
  <sheetFormatPr defaultColWidth="9" defaultRowHeight="13.5"/>
  <cols>
    <col min="1" max="1" width="8.475" style="308" customWidth="1"/>
    <col min="2" max="8" width="10.5" style="308" customWidth="1"/>
    <col min="9" max="9" width="33.3333333333333" style="308" customWidth="1"/>
    <col min="10" max="10" width="10.6333333333333" style="308" customWidth="1"/>
    <col min="11" max="11" width="12.6333333333333" style="308" customWidth="1"/>
    <col min="12" max="12" width="49.2583333333333" style="308" customWidth="1"/>
    <col min="13" max="13" width="16.1333333333333" style="308" customWidth="1"/>
    <col min="14" max="14" width="13.4666666666667" style="308" customWidth="1"/>
    <col min="15" max="16" width="10.6333333333333" style="308" customWidth="1"/>
    <col min="17" max="17" width="13.9666666666667" style="308" customWidth="1"/>
    <col min="18" max="18" width="13.525" style="308" customWidth="1"/>
    <col min="19" max="20" width="10.6333333333333" style="308" customWidth="1"/>
    <col min="21" max="21" width="7" style="308" customWidth="1"/>
    <col min="22" max="23" width="13.3833333333333" style="308" customWidth="1"/>
    <col min="24" max="24" width="19.75" style="308" customWidth="1"/>
    <col min="25" max="25" width="17.6333333333333" style="308" customWidth="1"/>
    <col min="26" max="26" width="36.75" style="308" customWidth="1"/>
    <col min="27" max="28" width="9.13333333333333" style="308" customWidth="1"/>
    <col min="29" max="29" width="23" style="308" customWidth="1"/>
    <col min="30" max="30" width="8.75833333333333" style="308" customWidth="1"/>
    <col min="31" max="16383" width="8.75833333333333" style="308"/>
    <col min="16384" max="16384" width="9" style="308"/>
  </cols>
  <sheetData>
    <row r="1" s="224" customFormat="1" ht="14.25" spans="1:29">
      <c r="A1" s="4" t="s">
        <v>0</v>
      </c>
      <c r="B1" s="233"/>
      <c r="C1" s="233"/>
      <c r="D1" s="233"/>
      <c r="E1" s="233"/>
      <c r="F1" s="233"/>
      <c r="G1" s="233"/>
      <c r="H1" s="233"/>
      <c r="I1" s="4"/>
      <c r="J1" s="4"/>
      <c r="K1" s="4"/>
      <c r="L1" s="4"/>
      <c r="M1" s="4"/>
      <c r="N1" s="4"/>
      <c r="O1" s="4"/>
      <c r="P1" s="4"/>
      <c r="Q1" s="4"/>
      <c r="R1" s="233"/>
      <c r="S1" s="4"/>
      <c r="T1" s="4"/>
      <c r="U1" s="4"/>
      <c r="V1" s="4"/>
      <c r="W1" s="4"/>
      <c r="X1" s="4"/>
      <c r="Y1" s="4"/>
      <c r="Z1" s="4"/>
      <c r="AA1" s="4"/>
      <c r="AB1" s="4"/>
      <c r="AC1" s="4"/>
    </row>
    <row r="2" s="224" customFormat="1" ht="33" customHeight="1" spans="1:29">
      <c r="A2" s="10" t="s">
        <v>1</v>
      </c>
      <c r="B2" s="234"/>
      <c r="C2" s="235"/>
      <c r="D2" s="235"/>
      <c r="E2" s="235"/>
      <c r="F2" s="235"/>
      <c r="G2" s="235"/>
      <c r="H2" s="235"/>
      <c r="I2" s="10"/>
      <c r="J2" s="10"/>
      <c r="K2" s="10"/>
      <c r="L2" s="10"/>
      <c r="M2" s="10"/>
      <c r="N2" s="10"/>
      <c r="O2" s="10"/>
      <c r="P2" s="10"/>
      <c r="Q2" s="10"/>
      <c r="R2" s="235"/>
      <c r="S2" s="10"/>
      <c r="T2" s="10"/>
      <c r="U2" s="10"/>
      <c r="V2" s="10"/>
      <c r="W2" s="10"/>
      <c r="X2" s="10"/>
      <c r="Y2" s="10"/>
      <c r="Z2" s="10"/>
      <c r="AA2" s="10"/>
      <c r="AB2" s="10"/>
      <c r="AC2" s="10"/>
    </row>
    <row r="3" s="224" customFormat="1" ht="14.25" spans="1:29">
      <c r="A3" s="11" t="s">
        <v>2</v>
      </c>
      <c r="B3" s="117" t="s">
        <v>3</v>
      </c>
      <c r="C3" s="117"/>
      <c r="D3" s="117"/>
      <c r="E3" s="117"/>
      <c r="F3" s="117"/>
      <c r="G3" s="117"/>
      <c r="H3" s="117"/>
      <c r="I3" s="11" t="s">
        <v>4</v>
      </c>
      <c r="J3" s="11"/>
      <c r="K3" s="11"/>
      <c r="L3" s="11"/>
      <c r="M3" s="11" t="s">
        <v>5</v>
      </c>
      <c r="N3" s="11"/>
      <c r="O3" s="11"/>
      <c r="P3" s="11"/>
      <c r="Q3" s="11"/>
      <c r="R3" s="117"/>
      <c r="S3" s="11"/>
      <c r="T3" s="11"/>
      <c r="U3" s="11"/>
      <c r="V3" s="11"/>
      <c r="W3" s="11"/>
      <c r="X3" s="11"/>
      <c r="Y3" s="11"/>
      <c r="Z3" s="11"/>
      <c r="AA3" s="11"/>
      <c r="AB3" s="11"/>
      <c r="AC3" s="11" t="s">
        <v>6</v>
      </c>
    </row>
    <row r="4" s="225" customFormat="1" ht="14.25" spans="1:29">
      <c r="A4" s="11"/>
      <c r="B4" s="117"/>
      <c r="C4" s="117"/>
      <c r="D4" s="117"/>
      <c r="E4" s="117"/>
      <c r="F4" s="117"/>
      <c r="G4" s="117"/>
      <c r="H4" s="117"/>
      <c r="I4" s="11"/>
      <c r="J4" s="11"/>
      <c r="K4" s="11"/>
      <c r="L4" s="11"/>
      <c r="M4" s="11" t="s">
        <v>7</v>
      </c>
      <c r="N4" s="11"/>
      <c r="O4" s="11"/>
      <c r="P4" s="11"/>
      <c r="Q4" s="11"/>
      <c r="R4" s="117"/>
      <c r="S4" s="11"/>
      <c r="T4" s="11"/>
      <c r="U4" s="11"/>
      <c r="V4" s="11"/>
      <c r="W4" s="11"/>
      <c r="X4" s="11" t="s">
        <v>8</v>
      </c>
      <c r="Y4" s="11"/>
      <c r="Z4" s="11"/>
      <c r="AA4" s="11"/>
      <c r="AB4" s="11"/>
      <c r="AC4" s="11"/>
    </row>
    <row r="5" s="225" customFormat="1" ht="14.25" spans="1:29">
      <c r="A5" s="11"/>
      <c r="B5" s="117" t="s">
        <v>9</v>
      </c>
      <c r="C5" s="117" t="s">
        <v>10</v>
      </c>
      <c r="D5" s="117" t="s">
        <v>11</v>
      </c>
      <c r="E5" s="117" t="s">
        <v>12</v>
      </c>
      <c r="F5" s="117" t="s">
        <v>13</v>
      </c>
      <c r="G5" s="117" t="s">
        <v>14</v>
      </c>
      <c r="H5" s="117" t="s">
        <v>15</v>
      </c>
      <c r="I5" s="11" t="s">
        <v>16</v>
      </c>
      <c r="J5" s="11" t="s">
        <v>17</v>
      </c>
      <c r="K5" s="11" t="s">
        <v>18</v>
      </c>
      <c r="L5" s="11" t="s">
        <v>19</v>
      </c>
      <c r="M5" s="11" t="s">
        <v>20</v>
      </c>
      <c r="N5" s="11" t="s">
        <v>21</v>
      </c>
      <c r="O5" s="11" t="s">
        <v>22</v>
      </c>
      <c r="P5" s="11" t="s">
        <v>23</v>
      </c>
      <c r="Q5" s="11" t="s">
        <v>24</v>
      </c>
      <c r="R5" s="117" t="s">
        <v>25</v>
      </c>
      <c r="S5" s="11" t="s">
        <v>26</v>
      </c>
      <c r="T5" s="11" t="s">
        <v>27</v>
      </c>
      <c r="U5" s="11" t="s">
        <v>28</v>
      </c>
      <c r="V5" s="11" t="s">
        <v>29</v>
      </c>
      <c r="W5" s="11" t="s">
        <v>30</v>
      </c>
      <c r="X5" s="11" t="s">
        <v>31</v>
      </c>
      <c r="Y5" s="11" t="s">
        <v>32</v>
      </c>
      <c r="Z5" s="11" t="s">
        <v>33</v>
      </c>
      <c r="AA5" s="11" t="s">
        <v>34</v>
      </c>
      <c r="AB5" s="11"/>
      <c r="AC5" s="11"/>
    </row>
    <row r="6" s="224" customFormat="1" ht="42.75" spans="1:29">
      <c r="A6" s="11"/>
      <c r="B6" s="117"/>
      <c r="C6" s="117"/>
      <c r="D6" s="117"/>
      <c r="E6" s="117"/>
      <c r="F6" s="117"/>
      <c r="G6" s="117"/>
      <c r="H6" s="117"/>
      <c r="I6" s="11"/>
      <c r="J6" s="11"/>
      <c r="K6" s="11"/>
      <c r="L6" s="11"/>
      <c r="M6" s="11"/>
      <c r="N6" s="11"/>
      <c r="O6" s="11"/>
      <c r="P6" s="11"/>
      <c r="Q6" s="11"/>
      <c r="R6" s="117"/>
      <c r="S6" s="11"/>
      <c r="T6" s="11"/>
      <c r="U6" s="11"/>
      <c r="V6" s="11"/>
      <c r="W6" s="11"/>
      <c r="X6" s="11"/>
      <c r="Y6" s="11"/>
      <c r="Z6" s="11"/>
      <c r="AA6" s="11" t="s">
        <v>35</v>
      </c>
      <c r="AB6" s="11" t="s">
        <v>36</v>
      </c>
      <c r="AC6" s="11"/>
    </row>
    <row r="7" s="226" customFormat="1" ht="14.25" spans="1:29">
      <c r="A7" s="236">
        <v>1</v>
      </c>
      <c r="B7" s="236">
        <v>2</v>
      </c>
      <c r="C7" s="236">
        <v>3</v>
      </c>
      <c r="D7" s="236">
        <v>4</v>
      </c>
      <c r="E7" s="236">
        <v>5</v>
      </c>
      <c r="F7" s="236">
        <v>6</v>
      </c>
      <c r="G7" s="236">
        <v>7</v>
      </c>
      <c r="H7" s="236">
        <v>8</v>
      </c>
      <c r="I7" s="236">
        <v>9</v>
      </c>
      <c r="J7" s="236">
        <v>10</v>
      </c>
      <c r="K7" s="236">
        <v>11</v>
      </c>
      <c r="L7" s="236">
        <v>12</v>
      </c>
      <c r="M7" s="236">
        <v>13</v>
      </c>
      <c r="N7" s="236">
        <v>14</v>
      </c>
      <c r="O7" s="236">
        <v>15</v>
      </c>
      <c r="P7" s="236">
        <v>16</v>
      </c>
      <c r="Q7" s="236">
        <v>17</v>
      </c>
      <c r="R7" s="236">
        <v>18</v>
      </c>
      <c r="S7" s="236">
        <v>19</v>
      </c>
      <c r="T7" s="236">
        <v>20</v>
      </c>
      <c r="U7" s="236">
        <v>21</v>
      </c>
      <c r="V7" s="236">
        <v>22</v>
      </c>
      <c r="W7" s="236">
        <v>23</v>
      </c>
      <c r="X7" s="236">
        <v>24</v>
      </c>
      <c r="Y7" s="236">
        <v>25</v>
      </c>
      <c r="Z7" s="236">
        <v>26</v>
      </c>
      <c r="AA7" s="236">
        <v>27</v>
      </c>
      <c r="AB7" s="236">
        <v>28</v>
      </c>
      <c r="AC7" s="236">
        <v>29</v>
      </c>
    </row>
    <row r="8" s="227" customFormat="1" ht="25" customHeight="1" spans="1:29">
      <c r="A8" s="162" t="s">
        <v>37</v>
      </c>
      <c r="B8" s="309">
        <f>SUM(C8:H8)</f>
        <v>952.274</v>
      </c>
      <c r="C8" s="310">
        <f t="shared" ref="C8:H8" si="0">C9+C22+C30+C32+C37</f>
        <v>714.414</v>
      </c>
      <c r="D8" s="310">
        <f t="shared" si="0"/>
        <v>0</v>
      </c>
      <c r="E8" s="310">
        <f t="shared" si="0"/>
        <v>97.86</v>
      </c>
      <c r="F8" s="310">
        <f t="shared" si="0"/>
        <v>0</v>
      </c>
      <c r="G8" s="310">
        <f t="shared" si="0"/>
        <v>20</v>
      </c>
      <c r="H8" s="310">
        <f t="shared" si="0"/>
        <v>120</v>
      </c>
      <c r="I8" s="79"/>
      <c r="J8" s="162"/>
      <c r="K8" s="162"/>
      <c r="L8" s="162"/>
      <c r="M8" s="162"/>
      <c r="N8" s="162"/>
      <c r="O8" s="162"/>
      <c r="P8" s="162"/>
      <c r="Q8" s="79"/>
      <c r="R8" s="310">
        <f>R9+R22+R30+R32+R37</f>
        <v>734.674</v>
      </c>
      <c r="S8" s="162"/>
      <c r="T8" s="162"/>
      <c r="U8" s="162"/>
      <c r="V8" s="162"/>
      <c r="W8" s="162"/>
      <c r="X8" s="162"/>
      <c r="Y8" s="162"/>
      <c r="Z8" s="162"/>
      <c r="AA8" s="162"/>
      <c r="AB8" s="162"/>
      <c r="AC8" s="162"/>
    </row>
    <row r="9" s="301" customFormat="1" ht="64" customHeight="1" spans="1:29">
      <c r="A9" s="79" t="s">
        <v>38</v>
      </c>
      <c r="B9" s="119">
        <f>SUM(C9:H9)</f>
        <v>479.084</v>
      </c>
      <c r="C9" s="119">
        <f t="shared" ref="C9:H9" si="1">SUM(C10:C21)</f>
        <v>448.824</v>
      </c>
      <c r="D9" s="119">
        <f t="shared" si="1"/>
        <v>0</v>
      </c>
      <c r="E9" s="119">
        <f t="shared" si="1"/>
        <v>30.26</v>
      </c>
      <c r="F9" s="119">
        <f t="shared" si="1"/>
        <v>0</v>
      </c>
      <c r="G9" s="119">
        <f t="shared" si="1"/>
        <v>0</v>
      </c>
      <c r="H9" s="119">
        <f t="shared" si="1"/>
        <v>0</v>
      </c>
      <c r="J9" s="79"/>
      <c r="K9" s="79"/>
      <c r="L9" s="79"/>
      <c r="M9" s="79"/>
      <c r="N9" s="79"/>
      <c r="O9" s="79"/>
      <c r="P9" s="79"/>
      <c r="Q9" s="79"/>
      <c r="R9" s="119">
        <f>R10+R11+R12+R13+R14+R15+R16+R17+R18+R19+R20+R21</f>
        <v>479.084</v>
      </c>
      <c r="S9" s="79"/>
      <c r="T9" s="79"/>
      <c r="U9" s="79"/>
      <c r="V9" s="79"/>
      <c r="W9" s="79"/>
      <c r="X9" s="79"/>
      <c r="Y9" s="79"/>
      <c r="Z9" s="79"/>
      <c r="AA9" s="79"/>
      <c r="AB9" s="79"/>
      <c r="AC9" s="79"/>
    </row>
    <row r="10" s="302" customFormat="1" ht="31" customHeight="1" spans="1:29">
      <c r="A10" s="45">
        <v>1</v>
      </c>
      <c r="B10" s="45">
        <f>SUM(C10:H17)</f>
        <v>230</v>
      </c>
      <c r="C10" s="45">
        <v>230</v>
      </c>
      <c r="D10" s="45"/>
      <c r="E10" s="45"/>
      <c r="F10" s="45"/>
      <c r="G10" s="45"/>
      <c r="H10" s="45"/>
      <c r="I10" s="45" t="s">
        <v>39</v>
      </c>
      <c r="J10" s="52" t="s">
        <v>40</v>
      </c>
      <c r="K10" s="52" t="s">
        <v>41</v>
      </c>
      <c r="L10" s="312" t="s">
        <v>42</v>
      </c>
      <c r="M10" s="52" t="s">
        <v>43</v>
      </c>
      <c r="N10" s="52" t="s">
        <v>44</v>
      </c>
      <c r="O10" s="45">
        <v>1</v>
      </c>
      <c r="P10" s="52" t="s">
        <v>45</v>
      </c>
      <c r="Q10" s="45">
        <v>2014</v>
      </c>
      <c r="R10" s="45">
        <v>35.23</v>
      </c>
      <c r="S10" s="45">
        <v>15</v>
      </c>
      <c r="T10" s="52" t="s">
        <v>46</v>
      </c>
      <c r="U10" s="52" t="s">
        <v>47</v>
      </c>
      <c r="V10" s="45"/>
      <c r="W10" s="52" t="s">
        <v>48</v>
      </c>
      <c r="X10" s="45"/>
      <c r="Y10" s="45"/>
      <c r="Z10" s="45"/>
      <c r="AA10" s="45"/>
      <c r="AB10" s="45"/>
      <c r="AC10" s="45"/>
    </row>
    <row r="11" s="302" customFormat="1" ht="30" customHeight="1" spans="1:29">
      <c r="A11" s="45"/>
      <c r="B11" s="45"/>
      <c r="C11" s="45"/>
      <c r="D11" s="45"/>
      <c r="E11" s="45"/>
      <c r="F11" s="45"/>
      <c r="G11" s="45"/>
      <c r="H11" s="45"/>
      <c r="I11" s="45"/>
      <c r="J11" s="52"/>
      <c r="K11" s="52"/>
      <c r="L11" s="312"/>
      <c r="M11" s="52" t="s">
        <v>49</v>
      </c>
      <c r="N11" s="52"/>
      <c r="O11" s="45">
        <v>2</v>
      </c>
      <c r="P11" s="52" t="s">
        <v>50</v>
      </c>
      <c r="Q11" s="45"/>
      <c r="R11" s="45">
        <v>4.8</v>
      </c>
      <c r="S11" s="45">
        <v>15</v>
      </c>
      <c r="T11" s="52" t="s">
        <v>46</v>
      </c>
      <c r="U11" s="52" t="s">
        <v>47</v>
      </c>
      <c r="V11" s="45"/>
      <c r="W11" s="52" t="s">
        <v>48</v>
      </c>
      <c r="X11" s="45"/>
      <c r="Y11" s="45"/>
      <c r="Z11" s="45"/>
      <c r="AA11" s="45"/>
      <c r="AB11" s="45"/>
      <c r="AC11" s="45"/>
    </row>
    <row r="12" s="302" customFormat="1" ht="30" customHeight="1" spans="1:29">
      <c r="A12" s="45"/>
      <c r="B12" s="45"/>
      <c r="C12" s="45"/>
      <c r="D12" s="45"/>
      <c r="E12" s="45"/>
      <c r="F12" s="45"/>
      <c r="G12" s="45"/>
      <c r="H12" s="45"/>
      <c r="I12" s="45"/>
      <c r="J12" s="52"/>
      <c r="K12" s="52"/>
      <c r="L12" s="312"/>
      <c r="M12" s="52" t="s">
        <v>51</v>
      </c>
      <c r="N12" s="52"/>
      <c r="O12" s="45">
        <v>460</v>
      </c>
      <c r="P12" s="52" t="s">
        <v>45</v>
      </c>
      <c r="Q12" s="45"/>
      <c r="R12" s="45">
        <v>40.2</v>
      </c>
      <c r="S12" s="45">
        <v>15</v>
      </c>
      <c r="T12" s="52" t="s">
        <v>46</v>
      </c>
      <c r="U12" s="52" t="s">
        <v>47</v>
      </c>
      <c r="V12" s="45"/>
      <c r="W12" s="52" t="s">
        <v>48</v>
      </c>
      <c r="X12" s="45"/>
      <c r="Y12" s="45"/>
      <c r="Z12" s="45"/>
      <c r="AA12" s="45"/>
      <c r="AB12" s="45"/>
      <c r="AC12" s="45"/>
    </row>
    <row r="13" s="302" customFormat="1" ht="30" customHeight="1" spans="1:29">
      <c r="A13" s="45"/>
      <c r="B13" s="45"/>
      <c r="C13" s="45"/>
      <c r="D13" s="45"/>
      <c r="E13" s="45"/>
      <c r="F13" s="45"/>
      <c r="G13" s="45"/>
      <c r="H13" s="45"/>
      <c r="I13" s="45"/>
      <c r="J13" s="52"/>
      <c r="K13" s="52"/>
      <c r="L13" s="312"/>
      <c r="M13" s="52" t="s">
        <v>52</v>
      </c>
      <c r="N13" s="52"/>
      <c r="O13" s="45">
        <v>57.3</v>
      </c>
      <c r="P13" s="52" t="s">
        <v>53</v>
      </c>
      <c r="Q13" s="45"/>
      <c r="R13" s="45">
        <v>121.12</v>
      </c>
      <c r="S13" s="45">
        <v>10</v>
      </c>
      <c r="T13" s="52" t="s">
        <v>46</v>
      </c>
      <c r="U13" s="52" t="s">
        <v>47</v>
      </c>
      <c r="V13" s="45"/>
      <c r="W13" s="52" t="s">
        <v>48</v>
      </c>
      <c r="X13" s="45"/>
      <c r="Y13" s="45"/>
      <c r="Z13" s="45"/>
      <c r="AA13" s="45"/>
      <c r="AB13" s="45"/>
      <c r="AC13" s="45"/>
    </row>
    <row r="14" s="302" customFormat="1" ht="30" customHeight="1" spans="1:29">
      <c r="A14" s="45"/>
      <c r="B14" s="45"/>
      <c r="C14" s="45"/>
      <c r="D14" s="45"/>
      <c r="E14" s="45"/>
      <c r="F14" s="45"/>
      <c r="G14" s="45"/>
      <c r="H14" s="45"/>
      <c r="I14" s="45"/>
      <c r="J14" s="52"/>
      <c r="K14" s="52"/>
      <c r="L14" s="312"/>
      <c r="M14" s="52" t="s">
        <v>54</v>
      </c>
      <c r="N14" s="52"/>
      <c r="O14" s="45">
        <v>2</v>
      </c>
      <c r="P14" s="52" t="s">
        <v>55</v>
      </c>
      <c r="Q14" s="45"/>
      <c r="R14" s="45">
        <v>17.75</v>
      </c>
      <c r="S14" s="45">
        <v>15</v>
      </c>
      <c r="T14" s="52" t="s">
        <v>46</v>
      </c>
      <c r="U14" s="52" t="s">
        <v>47</v>
      </c>
      <c r="V14" s="45"/>
      <c r="W14" s="52" t="s">
        <v>48</v>
      </c>
      <c r="X14" s="45"/>
      <c r="Y14" s="45"/>
      <c r="Z14" s="45"/>
      <c r="AA14" s="45"/>
      <c r="AB14" s="45"/>
      <c r="AC14" s="45"/>
    </row>
    <row r="15" s="302" customFormat="1" ht="30" customHeight="1" spans="1:29">
      <c r="A15" s="45"/>
      <c r="B15" s="45"/>
      <c r="C15" s="45"/>
      <c r="D15" s="45"/>
      <c r="E15" s="45"/>
      <c r="F15" s="45"/>
      <c r="G15" s="45"/>
      <c r="H15" s="45"/>
      <c r="I15" s="45"/>
      <c r="J15" s="52"/>
      <c r="K15" s="52"/>
      <c r="L15" s="312"/>
      <c r="M15" s="52" t="s">
        <v>56</v>
      </c>
      <c r="N15" s="52"/>
      <c r="O15" s="45">
        <v>1</v>
      </c>
      <c r="P15" s="52" t="s">
        <v>55</v>
      </c>
      <c r="Q15" s="45"/>
      <c r="R15" s="45">
        <v>3.8</v>
      </c>
      <c r="S15" s="45">
        <v>15</v>
      </c>
      <c r="T15" s="52" t="s">
        <v>46</v>
      </c>
      <c r="U15" s="52" t="s">
        <v>47</v>
      </c>
      <c r="V15" s="45"/>
      <c r="W15" s="52" t="s">
        <v>48</v>
      </c>
      <c r="X15" s="45"/>
      <c r="Y15" s="45"/>
      <c r="Z15" s="45"/>
      <c r="AA15" s="45"/>
      <c r="AB15" s="45"/>
      <c r="AC15" s="45"/>
    </row>
    <row r="16" s="302" customFormat="1" ht="30" customHeight="1" spans="1:29">
      <c r="A16" s="45"/>
      <c r="B16" s="45"/>
      <c r="C16" s="45"/>
      <c r="D16" s="45"/>
      <c r="E16" s="45"/>
      <c r="F16" s="45"/>
      <c r="G16" s="45"/>
      <c r="H16" s="45"/>
      <c r="I16" s="45"/>
      <c r="J16" s="52"/>
      <c r="K16" s="52"/>
      <c r="L16" s="312"/>
      <c r="M16" s="52" t="s">
        <v>57</v>
      </c>
      <c r="N16" s="52"/>
      <c r="O16" s="45">
        <v>1</v>
      </c>
      <c r="P16" s="52" t="s">
        <v>58</v>
      </c>
      <c r="Q16" s="45"/>
      <c r="R16" s="45">
        <v>4.8</v>
      </c>
      <c r="S16" s="45">
        <v>15</v>
      </c>
      <c r="T16" s="52" t="s">
        <v>46</v>
      </c>
      <c r="U16" s="52" t="s">
        <v>47</v>
      </c>
      <c r="V16" s="45"/>
      <c r="W16" s="52" t="s">
        <v>48</v>
      </c>
      <c r="X16" s="45"/>
      <c r="Y16" s="45"/>
      <c r="Z16" s="45"/>
      <c r="AA16" s="45"/>
      <c r="AB16" s="45"/>
      <c r="AC16" s="45"/>
    </row>
    <row r="17" s="302" customFormat="1" ht="30" customHeight="1" spans="1:29">
      <c r="A17" s="45"/>
      <c r="B17" s="45"/>
      <c r="C17" s="45"/>
      <c r="D17" s="45"/>
      <c r="E17" s="45"/>
      <c r="F17" s="45"/>
      <c r="G17" s="45"/>
      <c r="H17" s="45"/>
      <c r="I17" s="45"/>
      <c r="J17" s="52"/>
      <c r="K17" s="52"/>
      <c r="L17" s="312"/>
      <c r="M17" s="52" t="s">
        <v>59</v>
      </c>
      <c r="N17" s="52"/>
      <c r="O17" s="45">
        <v>0.5</v>
      </c>
      <c r="P17" s="52" t="s">
        <v>53</v>
      </c>
      <c r="Q17" s="45"/>
      <c r="R17" s="45">
        <v>2.3</v>
      </c>
      <c r="S17" s="45">
        <v>15</v>
      </c>
      <c r="T17" s="52" t="s">
        <v>46</v>
      </c>
      <c r="U17" s="52" t="s">
        <v>47</v>
      </c>
      <c r="V17" s="45"/>
      <c r="W17" s="52" t="s">
        <v>48</v>
      </c>
      <c r="X17" s="45"/>
      <c r="Y17" s="45"/>
      <c r="Z17" s="45"/>
      <c r="AA17" s="45"/>
      <c r="AB17" s="45"/>
      <c r="AC17" s="45"/>
    </row>
    <row r="18" s="303" customFormat="1" ht="32" customHeight="1" spans="1:29">
      <c r="A18" s="243">
        <v>2</v>
      </c>
      <c r="B18" s="239">
        <f t="shared" ref="B18:B33" si="2">SUM(C18:H18)</f>
        <v>7</v>
      </c>
      <c r="C18" s="244"/>
      <c r="D18" s="244"/>
      <c r="E18" s="244">
        <v>7</v>
      </c>
      <c r="F18" s="244"/>
      <c r="G18" s="244"/>
      <c r="H18" s="244"/>
      <c r="I18" s="243" t="s">
        <v>60</v>
      </c>
      <c r="J18" s="243" t="s">
        <v>61</v>
      </c>
      <c r="K18" s="260" t="s">
        <v>62</v>
      </c>
      <c r="L18" s="243" t="s">
        <v>63</v>
      </c>
      <c r="M18" s="243" t="s">
        <v>64</v>
      </c>
      <c r="N18" s="243" t="s">
        <v>65</v>
      </c>
      <c r="O18" s="243">
        <v>20</v>
      </c>
      <c r="P18" s="243" t="s">
        <v>66</v>
      </c>
      <c r="Q18" s="269">
        <v>41550</v>
      </c>
      <c r="R18" s="244">
        <v>7</v>
      </c>
      <c r="S18" s="257" t="s">
        <v>67</v>
      </c>
      <c r="T18" s="252" t="s">
        <v>68</v>
      </c>
      <c r="U18" s="252" t="s">
        <v>68</v>
      </c>
      <c r="V18" s="257"/>
      <c r="W18" s="252" t="s">
        <v>69</v>
      </c>
      <c r="X18" s="257"/>
      <c r="Y18" s="257"/>
      <c r="Z18" s="257"/>
      <c r="AA18" s="257"/>
      <c r="AB18" s="257"/>
      <c r="AC18" s="243"/>
    </row>
    <row r="19" s="303" customFormat="1" ht="32" customHeight="1" spans="1:29">
      <c r="A19" s="243">
        <v>3</v>
      </c>
      <c r="B19" s="239">
        <f t="shared" si="2"/>
        <v>23.26</v>
      </c>
      <c r="C19" s="244"/>
      <c r="D19" s="244"/>
      <c r="E19" s="244">
        <v>23.26</v>
      </c>
      <c r="F19" s="244"/>
      <c r="G19" s="244"/>
      <c r="H19" s="244"/>
      <c r="I19" s="243" t="s">
        <v>60</v>
      </c>
      <c r="J19" s="243" t="s">
        <v>61</v>
      </c>
      <c r="K19" s="260" t="s">
        <v>70</v>
      </c>
      <c r="L19" s="243" t="s">
        <v>71</v>
      </c>
      <c r="M19" s="243" t="s">
        <v>64</v>
      </c>
      <c r="N19" s="243" t="s">
        <v>65</v>
      </c>
      <c r="O19" s="243">
        <v>67</v>
      </c>
      <c r="P19" s="243" t="s">
        <v>66</v>
      </c>
      <c r="Q19" s="269">
        <v>41551</v>
      </c>
      <c r="R19" s="244">
        <v>23.26</v>
      </c>
      <c r="S19" s="257">
        <v>15</v>
      </c>
      <c r="T19" s="252" t="s">
        <v>68</v>
      </c>
      <c r="U19" s="252" t="s">
        <v>72</v>
      </c>
      <c r="V19" s="257"/>
      <c r="W19" s="252" t="s">
        <v>48</v>
      </c>
      <c r="X19" s="257"/>
      <c r="Y19" s="257"/>
      <c r="Z19" s="257"/>
      <c r="AA19" s="257"/>
      <c r="AB19" s="257"/>
      <c r="AC19" s="243"/>
    </row>
    <row r="20" s="303" customFormat="1" ht="35" customHeight="1" spans="1:29">
      <c r="A20" s="243">
        <v>4</v>
      </c>
      <c r="B20" s="239">
        <f t="shared" si="2"/>
        <v>188.824</v>
      </c>
      <c r="C20" s="245">
        <v>188.824</v>
      </c>
      <c r="D20" s="244"/>
      <c r="E20" s="245"/>
      <c r="F20" s="244"/>
      <c r="G20" s="244"/>
      <c r="H20" s="244"/>
      <c r="I20" s="243" t="s">
        <v>73</v>
      </c>
      <c r="J20" s="243" t="s">
        <v>74</v>
      </c>
      <c r="K20" s="243" t="s">
        <v>75</v>
      </c>
      <c r="L20" s="243" t="s">
        <v>76</v>
      </c>
      <c r="M20" s="257" t="s">
        <v>77</v>
      </c>
      <c r="N20" s="257" t="s">
        <v>65</v>
      </c>
      <c r="O20" s="257">
        <v>18</v>
      </c>
      <c r="P20" s="257" t="s">
        <v>78</v>
      </c>
      <c r="Q20" s="269">
        <v>41548</v>
      </c>
      <c r="R20" s="244">
        <v>188.824</v>
      </c>
      <c r="S20" s="257"/>
      <c r="T20" s="255" t="s">
        <v>79</v>
      </c>
      <c r="U20" s="252" t="s">
        <v>80</v>
      </c>
      <c r="V20" s="257"/>
      <c r="W20" s="252" t="s">
        <v>81</v>
      </c>
      <c r="X20" s="257"/>
      <c r="Y20" s="257"/>
      <c r="Z20" s="257"/>
      <c r="AA20" s="257"/>
      <c r="AB20" s="257"/>
      <c r="AC20" s="243"/>
    </row>
    <row r="21" s="303" customFormat="1" ht="32" customHeight="1" spans="1:29">
      <c r="A21" s="243">
        <v>5</v>
      </c>
      <c r="B21" s="239">
        <f t="shared" si="2"/>
        <v>30</v>
      </c>
      <c r="C21" s="244">
        <v>30</v>
      </c>
      <c r="D21" s="244"/>
      <c r="E21" s="244"/>
      <c r="F21" s="244"/>
      <c r="G21" s="244"/>
      <c r="H21" s="244"/>
      <c r="I21" s="243" t="s">
        <v>82</v>
      </c>
      <c r="J21" s="243" t="s">
        <v>83</v>
      </c>
      <c r="K21" s="243" t="s">
        <v>62</v>
      </c>
      <c r="L21" s="243" t="s">
        <v>84</v>
      </c>
      <c r="M21" s="257" t="s">
        <v>85</v>
      </c>
      <c r="N21" s="257" t="s">
        <v>65</v>
      </c>
      <c r="O21" s="257">
        <v>5</v>
      </c>
      <c r="P21" s="257" t="s">
        <v>78</v>
      </c>
      <c r="Q21" s="269">
        <v>41551</v>
      </c>
      <c r="R21" s="244">
        <f>O21*6</f>
        <v>30</v>
      </c>
      <c r="S21" s="257"/>
      <c r="T21" s="255" t="s">
        <v>86</v>
      </c>
      <c r="U21" s="252" t="s">
        <v>87</v>
      </c>
      <c r="V21" s="257"/>
      <c r="W21" s="252" t="s">
        <v>88</v>
      </c>
      <c r="X21" s="257"/>
      <c r="Y21" s="257"/>
      <c r="Z21" s="257"/>
      <c r="AA21" s="257"/>
      <c r="AB21" s="257"/>
      <c r="AC21" s="243"/>
    </row>
    <row r="22" s="304" customFormat="1" ht="37" customHeight="1" spans="1:29">
      <c r="A22" s="253" t="s">
        <v>89</v>
      </c>
      <c r="B22" s="241">
        <f t="shared" si="2"/>
        <v>289.59</v>
      </c>
      <c r="C22" s="242">
        <f t="shared" ref="C22:H22" si="3">SUM(C23:C29)</f>
        <v>265.59</v>
      </c>
      <c r="D22" s="242">
        <f t="shared" si="3"/>
        <v>0</v>
      </c>
      <c r="E22" s="242">
        <f t="shared" si="3"/>
        <v>24</v>
      </c>
      <c r="F22" s="242">
        <f t="shared" si="3"/>
        <v>0</v>
      </c>
      <c r="G22" s="242">
        <f t="shared" si="3"/>
        <v>0</v>
      </c>
      <c r="H22" s="242">
        <f t="shared" si="3"/>
        <v>0</v>
      </c>
      <c r="I22" s="254"/>
      <c r="J22" s="254"/>
      <c r="K22" s="254"/>
      <c r="L22" s="254"/>
      <c r="M22" s="254"/>
      <c r="N22" s="254"/>
      <c r="O22" s="254"/>
      <c r="P22" s="254"/>
      <c r="Q22" s="254"/>
      <c r="R22" s="242">
        <f>SUM(R23:R29)</f>
        <v>71.99</v>
      </c>
      <c r="S22" s="254"/>
      <c r="T22" s="254"/>
      <c r="U22" s="254"/>
      <c r="V22" s="254"/>
      <c r="W22" s="254"/>
      <c r="X22" s="254"/>
      <c r="Y22" s="254"/>
      <c r="Z22" s="254"/>
      <c r="AA22" s="254"/>
      <c r="AB22" s="254"/>
      <c r="AC22" s="253"/>
    </row>
    <row r="23" s="305" customFormat="1" ht="38" customHeight="1" spans="1:29">
      <c r="A23" s="243">
        <v>1</v>
      </c>
      <c r="B23" s="239">
        <f t="shared" si="2"/>
        <v>183</v>
      </c>
      <c r="C23" s="244">
        <v>183</v>
      </c>
      <c r="D23" s="244"/>
      <c r="E23" s="244"/>
      <c r="F23" s="244"/>
      <c r="G23" s="244"/>
      <c r="H23" s="244"/>
      <c r="I23" s="243" t="s">
        <v>90</v>
      </c>
      <c r="J23" s="243" t="s">
        <v>61</v>
      </c>
      <c r="K23" s="257" t="s">
        <v>41</v>
      </c>
      <c r="L23" s="260" t="s">
        <v>91</v>
      </c>
      <c r="M23" s="257"/>
      <c r="N23" s="257"/>
      <c r="O23" s="257"/>
      <c r="P23" s="257"/>
      <c r="Q23" s="257"/>
      <c r="R23" s="244"/>
      <c r="S23" s="257"/>
      <c r="T23" s="257"/>
      <c r="U23" s="257"/>
      <c r="V23" s="257"/>
      <c r="W23" s="257"/>
      <c r="X23" s="257"/>
      <c r="Y23" s="257"/>
      <c r="Z23" s="257"/>
      <c r="AA23" s="257"/>
      <c r="AB23" s="257"/>
      <c r="AC23" s="243"/>
    </row>
    <row r="24" s="305" customFormat="1" ht="27" spans="1:29">
      <c r="A24" s="243">
        <v>2</v>
      </c>
      <c r="B24" s="239">
        <f t="shared" si="2"/>
        <v>24</v>
      </c>
      <c r="C24" s="244"/>
      <c r="D24" s="244"/>
      <c r="E24" s="244">
        <v>24</v>
      </c>
      <c r="F24" s="244"/>
      <c r="G24" s="244"/>
      <c r="H24" s="244"/>
      <c r="I24" s="243" t="s">
        <v>92</v>
      </c>
      <c r="J24" s="243" t="s">
        <v>61</v>
      </c>
      <c r="K24" s="257" t="s">
        <v>41</v>
      </c>
      <c r="L24" s="260" t="s">
        <v>93</v>
      </c>
      <c r="M24" s="252" t="s">
        <v>94</v>
      </c>
      <c r="N24" s="252" t="s">
        <v>95</v>
      </c>
      <c r="O24" s="257">
        <v>500</v>
      </c>
      <c r="P24" s="252" t="s">
        <v>96</v>
      </c>
      <c r="Q24" s="269">
        <v>41553</v>
      </c>
      <c r="R24" s="244">
        <v>24</v>
      </c>
      <c r="S24" s="257"/>
      <c r="T24" s="252"/>
      <c r="U24" s="252"/>
      <c r="V24" s="257"/>
      <c r="W24" s="257"/>
      <c r="X24" s="257"/>
      <c r="Y24" s="257"/>
      <c r="Z24" s="257"/>
      <c r="AA24" s="257"/>
      <c r="AB24" s="257"/>
      <c r="AC24" s="255" t="s">
        <v>97</v>
      </c>
    </row>
    <row r="25" s="305" customFormat="1" ht="59" customHeight="1" spans="1:29">
      <c r="A25" s="243">
        <v>3</v>
      </c>
      <c r="B25" s="239">
        <f t="shared" si="2"/>
        <v>34.6</v>
      </c>
      <c r="C25" s="244">
        <f>173*0.2</f>
        <v>34.6</v>
      </c>
      <c r="D25" s="244"/>
      <c r="E25" s="244"/>
      <c r="F25" s="244"/>
      <c r="G25" s="244"/>
      <c r="H25" s="244"/>
      <c r="I25" s="243" t="s">
        <v>98</v>
      </c>
      <c r="J25" s="243" t="s">
        <v>99</v>
      </c>
      <c r="K25" s="255" t="s">
        <v>41</v>
      </c>
      <c r="L25" s="255" t="s">
        <v>100</v>
      </c>
      <c r="M25" s="257"/>
      <c r="N25" s="257"/>
      <c r="O25" s="257"/>
      <c r="P25" s="257"/>
      <c r="Q25" s="269"/>
      <c r="R25" s="244"/>
      <c r="S25" s="257"/>
      <c r="T25" s="257"/>
      <c r="U25" s="257"/>
      <c r="V25" s="257"/>
      <c r="W25" s="257"/>
      <c r="X25" s="257"/>
      <c r="Y25" s="257"/>
      <c r="Z25" s="257"/>
      <c r="AA25" s="257"/>
      <c r="AB25" s="257"/>
      <c r="AC25" s="243"/>
    </row>
    <row r="26" s="305" customFormat="1" ht="46" customHeight="1" spans="1:29">
      <c r="A26" s="243">
        <v>4</v>
      </c>
      <c r="B26" s="239">
        <f t="shared" si="2"/>
        <v>1.72</v>
      </c>
      <c r="C26" s="244">
        <v>1.72</v>
      </c>
      <c r="D26" s="244"/>
      <c r="E26" s="244"/>
      <c r="F26" s="244"/>
      <c r="G26" s="244"/>
      <c r="H26" s="244"/>
      <c r="I26" s="243" t="s">
        <v>101</v>
      </c>
      <c r="J26" s="243" t="s">
        <v>61</v>
      </c>
      <c r="K26" s="260" t="s">
        <v>75</v>
      </c>
      <c r="L26" s="260" t="s">
        <v>102</v>
      </c>
      <c r="M26" s="257" t="s">
        <v>103</v>
      </c>
      <c r="N26" s="257" t="s">
        <v>104</v>
      </c>
      <c r="O26" s="257">
        <v>85</v>
      </c>
      <c r="P26" s="252" t="s">
        <v>105</v>
      </c>
      <c r="Q26" s="269">
        <v>41609</v>
      </c>
      <c r="R26" s="244">
        <v>1.72</v>
      </c>
      <c r="S26" s="257"/>
      <c r="T26" s="257"/>
      <c r="U26" s="257"/>
      <c r="V26" s="257"/>
      <c r="W26" s="257"/>
      <c r="X26" s="257"/>
      <c r="Y26" s="257"/>
      <c r="Z26" s="257"/>
      <c r="AA26" s="257"/>
      <c r="AB26" s="257"/>
      <c r="AC26" s="243"/>
    </row>
    <row r="27" s="305" customFormat="1" ht="112" customHeight="1" spans="1:29">
      <c r="A27" s="243">
        <v>5</v>
      </c>
      <c r="B27" s="239">
        <f t="shared" si="2"/>
        <v>29.87</v>
      </c>
      <c r="C27" s="244">
        <v>29.87</v>
      </c>
      <c r="D27" s="244"/>
      <c r="E27" s="244"/>
      <c r="F27" s="244"/>
      <c r="G27" s="244"/>
      <c r="H27" s="244"/>
      <c r="I27" s="243" t="s">
        <v>101</v>
      </c>
      <c r="J27" s="243" t="s">
        <v>61</v>
      </c>
      <c r="K27" s="260" t="s">
        <v>41</v>
      </c>
      <c r="L27" s="260" t="s">
        <v>106</v>
      </c>
      <c r="M27" s="257" t="s">
        <v>107</v>
      </c>
      <c r="N27" s="257" t="s">
        <v>104</v>
      </c>
      <c r="O27" s="257">
        <v>2987</v>
      </c>
      <c r="P27" s="257" t="s">
        <v>108</v>
      </c>
      <c r="Q27" s="257"/>
      <c r="R27" s="244">
        <v>29.87</v>
      </c>
      <c r="S27" s="257"/>
      <c r="T27" s="257"/>
      <c r="U27" s="257"/>
      <c r="V27" s="257"/>
      <c r="W27" s="257"/>
      <c r="X27" s="257"/>
      <c r="Y27" s="257"/>
      <c r="Z27" s="257"/>
      <c r="AA27" s="257"/>
      <c r="AB27" s="257"/>
      <c r="AC27" s="243"/>
    </row>
    <row r="28" s="305" customFormat="1" ht="28.5" spans="1:29">
      <c r="A28" s="243">
        <v>6</v>
      </c>
      <c r="B28" s="239">
        <f t="shared" si="2"/>
        <v>8.4</v>
      </c>
      <c r="C28" s="245">
        <v>8.4</v>
      </c>
      <c r="D28" s="244"/>
      <c r="E28" s="244"/>
      <c r="F28" s="244"/>
      <c r="G28" s="244"/>
      <c r="H28" s="244"/>
      <c r="I28" s="243" t="s">
        <v>109</v>
      </c>
      <c r="J28" s="243" t="s">
        <v>61</v>
      </c>
      <c r="K28" s="243" t="s">
        <v>75</v>
      </c>
      <c r="L28" s="243" t="s">
        <v>110</v>
      </c>
      <c r="M28" s="257" t="s">
        <v>111</v>
      </c>
      <c r="N28" s="257" t="s">
        <v>104</v>
      </c>
      <c r="O28" s="257">
        <v>21</v>
      </c>
      <c r="P28" s="257" t="s">
        <v>112</v>
      </c>
      <c r="Q28" s="269">
        <v>41548</v>
      </c>
      <c r="R28" s="244">
        <f>O28*0.4</f>
        <v>8.4</v>
      </c>
      <c r="S28" s="316" t="s">
        <v>67</v>
      </c>
      <c r="T28" s="252" t="s">
        <v>68</v>
      </c>
      <c r="U28" s="252" t="s">
        <v>68</v>
      </c>
      <c r="V28" s="252"/>
      <c r="W28" s="252" t="s">
        <v>113</v>
      </c>
      <c r="X28" s="257"/>
      <c r="Y28" s="257"/>
      <c r="Z28" s="257"/>
      <c r="AA28" s="257"/>
      <c r="AB28" s="257"/>
      <c r="AC28" s="243"/>
    </row>
    <row r="29" s="305" customFormat="1" ht="28.5" spans="1:29">
      <c r="A29" s="243">
        <v>7</v>
      </c>
      <c r="B29" s="239">
        <f t="shared" si="2"/>
        <v>8</v>
      </c>
      <c r="C29" s="245">
        <v>8</v>
      </c>
      <c r="D29" s="244"/>
      <c r="E29" s="244"/>
      <c r="F29" s="244"/>
      <c r="G29" s="244"/>
      <c r="H29" s="244"/>
      <c r="I29" s="243" t="s">
        <v>109</v>
      </c>
      <c r="J29" s="243" t="s">
        <v>61</v>
      </c>
      <c r="K29" s="243" t="s">
        <v>114</v>
      </c>
      <c r="L29" s="243" t="s">
        <v>115</v>
      </c>
      <c r="M29" s="257" t="s">
        <v>111</v>
      </c>
      <c r="N29" s="257" t="s">
        <v>104</v>
      </c>
      <c r="O29" s="257">
        <v>20</v>
      </c>
      <c r="P29" s="257" t="s">
        <v>112</v>
      </c>
      <c r="Q29" s="269">
        <v>41548</v>
      </c>
      <c r="R29" s="244">
        <f>O29*0.4</f>
        <v>8</v>
      </c>
      <c r="S29" s="316" t="s">
        <v>67</v>
      </c>
      <c r="T29" s="252" t="s">
        <v>68</v>
      </c>
      <c r="U29" s="252" t="s">
        <v>68</v>
      </c>
      <c r="V29" s="257"/>
      <c r="W29" s="257" t="s">
        <v>48</v>
      </c>
      <c r="X29" s="257"/>
      <c r="Y29" s="257"/>
      <c r="Z29" s="257"/>
      <c r="AA29" s="257"/>
      <c r="AB29" s="257"/>
      <c r="AC29" s="243"/>
    </row>
    <row r="30" s="306" customFormat="1" ht="27" spans="1:29">
      <c r="A30" s="253" t="s">
        <v>116</v>
      </c>
      <c r="B30" s="241">
        <f t="shared" si="2"/>
        <v>43.6</v>
      </c>
      <c r="C30" s="242">
        <f t="shared" ref="C30:H30" si="4">C31</f>
        <v>0</v>
      </c>
      <c r="D30" s="242">
        <f t="shared" si="4"/>
        <v>0</v>
      </c>
      <c r="E30" s="242">
        <f t="shared" si="4"/>
        <v>43.6</v>
      </c>
      <c r="F30" s="242">
        <f t="shared" si="4"/>
        <v>0</v>
      </c>
      <c r="G30" s="242">
        <f t="shared" si="4"/>
        <v>0</v>
      </c>
      <c r="H30" s="242">
        <f t="shared" si="4"/>
        <v>0</v>
      </c>
      <c r="I30" s="254"/>
      <c r="J30" s="254"/>
      <c r="K30" s="254"/>
      <c r="L30" s="254"/>
      <c r="M30" s="254"/>
      <c r="N30" s="254"/>
      <c r="O30" s="254"/>
      <c r="P30" s="254"/>
      <c r="Q30" s="254"/>
      <c r="R30" s="242">
        <f>R31</f>
        <v>43.6</v>
      </c>
      <c r="S30" s="254"/>
      <c r="T30" s="254"/>
      <c r="U30" s="254"/>
      <c r="V30" s="254"/>
      <c r="W30" s="254"/>
      <c r="X30" s="254"/>
      <c r="Y30" s="254"/>
      <c r="Z30" s="254"/>
      <c r="AA30" s="254"/>
      <c r="AB30" s="254"/>
      <c r="AC30" s="253"/>
    </row>
    <row r="31" s="305" customFormat="1" ht="45" spans="1:29">
      <c r="A31" s="243">
        <v>1</v>
      </c>
      <c r="B31" s="239">
        <f t="shared" si="2"/>
        <v>43.6</v>
      </c>
      <c r="C31" s="245"/>
      <c r="D31" s="244"/>
      <c r="E31" s="245">
        <v>43.6</v>
      </c>
      <c r="F31" s="244"/>
      <c r="G31" s="244"/>
      <c r="H31" s="244"/>
      <c r="I31" s="243" t="s">
        <v>117</v>
      </c>
      <c r="J31" s="243" t="s">
        <v>61</v>
      </c>
      <c r="K31" s="256" t="s">
        <v>41</v>
      </c>
      <c r="L31" s="260" t="s">
        <v>118</v>
      </c>
      <c r="M31" s="267" t="s">
        <v>119</v>
      </c>
      <c r="N31" s="268" t="s">
        <v>120</v>
      </c>
      <c r="O31" s="268">
        <v>43.6</v>
      </c>
      <c r="P31" s="267" t="s">
        <v>121</v>
      </c>
      <c r="Q31" s="269">
        <v>41610</v>
      </c>
      <c r="R31" s="268">
        <v>43.6</v>
      </c>
      <c r="S31" s="257"/>
      <c r="T31" s="257"/>
      <c r="U31" s="257"/>
      <c r="V31" s="257"/>
      <c r="W31" s="257"/>
      <c r="X31" s="257"/>
      <c r="Y31" s="257"/>
      <c r="Z31" s="257"/>
      <c r="AA31" s="257"/>
      <c r="AB31" s="257"/>
      <c r="AC31" s="243"/>
    </row>
    <row r="32" s="306" customFormat="1" ht="27" spans="1:29">
      <c r="A32" s="253" t="s">
        <v>122</v>
      </c>
      <c r="B32" s="239">
        <f t="shared" si="2"/>
        <v>20</v>
      </c>
      <c r="C32" s="242">
        <f t="shared" ref="C32:H32" si="5">C33</f>
        <v>0</v>
      </c>
      <c r="D32" s="242">
        <f t="shared" si="5"/>
        <v>0</v>
      </c>
      <c r="E32" s="242">
        <f t="shared" si="5"/>
        <v>0</v>
      </c>
      <c r="F32" s="242">
        <f t="shared" si="5"/>
        <v>0</v>
      </c>
      <c r="G32" s="242">
        <f t="shared" si="5"/>
        <v>20</v>
      </c>
      <c r="H32" s="242">
        <f t="shared" si="5"/>
        <v>0</v>
      </c>
      <c r="I32" s="254"/>
      <c r="J32" s="254"/>
      <c r="K32" s="313"/>
      <c r="L32" s="254"/>
      <c r="M32" s="254"/>
      <c r="N32" s="254"/>
      <c r="O32" s="254"/>
      <c r="P32" s="254"/>
      <c r="Q32" s="254"/>
      <c r="R32" s="242">
        <f>R33</f>
        <v>20</v>
      </c>
      <c r="S32" s="254"/>
      <c r="T32" s="254"/>
      <c r="U32" s="254"/>
      <c r="V32" s="254"/>
      <c r="W32" s="254"/>
      <c r="X32" s="254"/>
      <c r="Y32" s="254"/>
      <c r="Z32" s="254"/>
      <c r="AA32" s="254"/>
      <c r="AB32" s="254"/>
      <c r="AC32" s="253"/>
    </row>
    <row r="33" s="305" customFormat="1" ht="45" spans="1:29">
      <c r="A33" s="243">
        <v>1</v>
      </c>
      <c r="B33" s="239">
        <f t="shared" si="2"/>
        <v>20</v>
      </c>
      <c r="C33" s="244"/>
      <c r="D33" s="244"/>
      <c r="E33" s="244"/>
      <c r="F33" s="244"/>
      <c r="G33" s="245">
        <v>20</v>
      </c>
      <c r="H33" s="244"/>
      <c r="I33" s="243" t="s">
        <v>123</v>
      </c>
      <c r="J33" s="243" t="s">
        <v>61</v>
      </c>
      <c r="K33" s="260" t="s">
        <v>124</v>
      </c>
      <c r="L33" s="243" t="s">
        <v>125</v>
      </c>
      <c r="M33" s="257"/>
      <c r="N33" s="257"/>
      <c r="O33" s="257"/>
      <c r="P33" s="257"/>
      <c r="Q33" s="257"/>
      <c r="R33" s="244">
        <f>SUM(R34:R36)</f>
        <v>20</v>
      </c>
      <c r="S33" s="257">
        <v>15</v>
      </c>
      <c r="T33" s="252" t="s">
        <v>126</v>
      </c>
      <c r="U33" s="252" t="s">
        <v>127</v>
      </c>
      <c r="V33" s="257"/>
      <c r="W33" s="252" t="s">
        <v>48</v>
      </c>
      <c r="X33" s="257"/>
      <c r="Y33" s="257"/>
      <c r="Z33" s="257"/>
      <c r="AA33" s="257"/>
      <c r="AB33" s="257"/>
      <c r="AC33" s="243"/>
    </row>
    <row r="34" s="305" customFormat="1" ht="50" customHeight="1" spans="1:29">
      <c r="A34" s="243"/>
      <c r="B34" s="239"/>
      <c r="C34" s="244"/>
      <c r="D34" s="244"/>
      <c r="E34" s="244"/>
      <c r="F34" s="244"/>
      <c r="G34" s="245"/>
      <c r="H34" s="244"/>
      <c r="I34" s="243"/>
      <c r="J34" s="243"/>
      <c r="K34" s="256"/>
      <c r="L34" s="243"/>
      <c r="M34" s="257" t="s">
        <v>128</v>
      </c>
      <c r="N34" s="257" t="s">
        <v>129</v>
      </c>
      <c r="O34" s="257">
        <v>40</v>
      </c>
      <c r="P34" s="257" t="s">
        <v>112</v>
      </c>
      <c r="Q34" s="269">
        <v>41609</v>
      </c>
      <c r="R34" s="244">
        <v>8</v>
      </c>
      <c r="S34" s="257"/>
      <c r="T34" s="257"/>
      <c r="U34" s="257"/>
      <c r="V34" s="257"/>
      <c r="W34" s="257"/>
      <c r="X34" s="257"/>
      <c r="Y34" s="257"/>
      <c r="Z34" s="257"/>
      <c r="AA34" s="257"/>
      <c r="AB34" s="257"/>
      <c r="AC34" s="243"/>
    </row>
    <row r="35" s="305" customFormat="1" ht="45" customHeight="1" spans="1:29">
      <c r="A35" s="243"/>
      <c r="B35" s="239"/>
      <c r="C35" s="244"/>
      <c r="D35" s="244"/>
      <c r="E35" s="244"/>
      <c r="F35" s="244"/>
      <c r="G35" s="245"/>
      <c r="H35" s="244"/>
      <c r="I35" s="243"/>
      <c r="J35" s="243"/>
      <c r="K35" s="256"/>
      <c r="L35" s="243"/>
      <c r="M35" s="257" t="s">
        <v>130</v>
      </c>
      <c r="N35" s="257" t="s">
        <v>129</v>
      </c>
      <c r="O35" s="257">
        <v>200</v>
      </c>
      <c r="P35" s="257" t="s">
        <v>131</v>
      </c>
      <c r="Q35" s="269">
        <v>41609</v>
      </c>
      <c r="R35" s="244">
        <v>10</v>
      </c>
      <c r="S35" s="257"/>
      <c r="T35" s="257"/>
      <c r="U35" s="257"/>
      <c r="V35" s="257"/>
      <c r="W35" s="257"/>
      <c r="X35" s="257"/>
      <c r="Y35" s="257"/>
      <c r="Z35" s="257"/>
      <c r="AA35" s="257"/>
      <c r="AB35" s="257"/>
      <c r="AC35" s="243"/>
    </row>
    <row r="36" s="305" customFormat="1" ht="68" customHeight="1" spans="1:29">
      <c r="A36" s="243"/>
      <c r="B36" s="239"/>
      <c r="C36" s="244"/>
      <c r="D36" s="244"/>
      <c r="E36" s="244"/>
      <c r="F36" s="244"/>
      <c r="G36" s="245"/>
      <c r="H36" s="244"/>
      <c r="I36" s="243"/>
      <c r="J36" s="243"/>
      <c r="K36" s="256"/>
      <c r="L36" s="243"/>
      <c r="M36" s="257" t="s">
        <v>132</v>
      </c>
      <c r="N36" s="257" t="s">
        <v>129</v>
      </c>
      <c r="O36" s="257">
        <v>400</v>
      </c>
      <c r="P36" s="257" t="s">
        <v>133</v>
      </c>
      <c r="Q36" s="269">
        <v>41609</v>
      </c>
      <c r="R36" s="244">
        <v>2</v>
      </c>
      <c r="S36" s="257"/>
      <c r="T36" s="257"/>
      <c r="U36" s="257"/>
      <c r="V36" s="257"/>
      <c r="W36" s="257"/>
      <c r="X36" s="257"/>
      <c r="Y36" s="257"/>
      <c r="Z36" s="257"/>
      <c r="AA36" s="257"/>
      <c r="AB36" s="257"/>
      <c r="AC36" s="243"/>
    </row>
    <row r="37" s="306" customFormat="1" ht="27" spans="1:29">
      <c r="A37" s="240" t="s">
        <v>134</v>
      </c>
      <c r="B37" s="241">
        <f>SUM(C37:H37)</f>
        <v>120</v>
      </c>
      <c r="C37" s="242">
        <f t="shared" ref="C37:H37" si="6">C38</f>
        <v>0</v>
      </c>
      <c r="D37" s="242">
        <f t="shared" si="6"/>
        <v>0</v>
      </c>
      <c r="E37" s="242">
        <f t="shared" si="6"/>
        <v>0</v>
      </c>
      <c r="F37" s="242">
        <f t="shared" si="6"/>
        <v>0</v>
      </c>
      <c r="G37" s="242">
        <f t="shared" si="6"/>
        <v>0</v>
      </c>
      <c r="H37" s="242">
        <f t="shared" si="6"/>
        <v>120</v>
      </c>
      <c r="I37" s="314"/>
      <c r="J37" s="240"/>
      <c r="K37" s="315"/>
      <c r="L37" s="315"/>
      <c r="M37" s="254"/>
      <c r="N37" s="254"/>
      <c r="O37" s="254"/>
      <c r="P37" s="254"/>
      <c r="Q37" s="254"/>
      <c r="R37" s="242">
        <f>R38</f>
        <v>120</v>
      </c>
      <c r="S37" s="254"/>
      <c r="T37" s="254"/>
      <c r="U37" s="254"/>
      <c r="V37" s="254"/>
      <c r="W37" s="254"/>
      <c r="X37" s="254"/>
      <c r="Y37" s="254"/>
      <c r="Z37" s="254"/>
      <c r="AA37" s="254"/>
      <c r="AB37" s="254"/>
      <c r="AC37" s="253"/>
    </row>
    <row r="38" s="307" customFormat="1" ht="58.5" spans="1:29">
      <c r="A38" s="311">
        <v>1</v>
      </c>
      <c r="B38" s="239">
        <f>SUM(C38:H38)</f>
        <v>120</v>
      </c>
      <c r="C38" s="248"/>
      <c r="D38" s="248"/>
      <c r="E38" s="248"/>
      <c r="F38" s="248"/>
      <c r="G38" s="248"/>
      <c r="H38" s="268">
        <v>120</v>
      </c>
      <c r="I38" s="255" t="s">
        <v>135</v>
      </c>
      <c r="J38" s="260" t="s">
        <v>99</v>
      </c>
      <c r="K38" s="267" t="s">
        <v>41</v>
      </c>
      <c r="L38" s="266" t="s">
        <v>136</v>
      </c>
      <c r="M38" s="267" t="s">
        <v>119</v>
      </c>
      <c r="N38" s="268" t="s">
        <v>120</v>
      </c>
      <c r="O38" s="268">
        <v>120</v>
      </c>
      <c r="P38" s="267" t="s">
        <v>121</v>
      </c>
      <c r="Q38" s="269">
        <v>41610</v>
      </c>
      <c r="R38" s="268">
        <v>120</v>
      </c>
      <c r="S38" s="268"/>
      <c r="T38" s="268"/>
      <c r="U38" s="268"/>
      <c r="V38" s="268"/>
      <c r="W38" s="268"/>
      <c r="X38" s="268"/>
      <c r="Y38" s="268"/>
      <c r="Z38" s="268"/>
      <c r="AA38" s="268"/>
      <c r="AB38" s="268"/>
      <c r="AC38" s="311"/>
    </row>
  </sheetData>
  <mergeCells count="48">
    <mergeCell ref="A2:AC2"/>
    <mergeCell ref="M3:AB3"/>
    <mergeCell ref="M4:W4"/>
    <mergeCell ref="X4:AB4"/>
    <mergeCell ref="AA5:AB5"/>
    <mergeCell ref="A3:A6"/>
    <mergeCell ref="A10:A17"/>
    <mergeCell ref="B5:B6"/>
    <mergeCell ref="B10:B17"/>
    <mergeCell ref="C5:C6"/>
    <mergeCell ref="C10:C17"/>
    <mergeCell ref="D5:D6"/>
    <mergeCell ref="D10:D17"/>
    <mergeCell ref="E5:E6"/>
    <mergeCell ref="E10:E17"/>
    <mergeCell ref="F5:F6"/>
    <mergeCell ref="F10:F17"/>
    <mergeCell ref="G5:G6"/>
    <mergeCell ref="G10:G17"/>
    <mergeCell ref="H5:H6"/>
    <mergeCell ref="H10:H17"/>
    <mergeCell ref="I5:I6"/>
    <mergeCell ref="I10:I17"/>
    <mergeCell ref="J5:J6"/>
    <mergeCell ref="J10:J17"/>
    <mergeCell ref="K5:K6"/>
    <mergeCell ref="K10:K17"/>
    <mergeCell ref="L5:L6"/>
    <mergeCell ref="L10:L17"/>
    <mergeCell ref="M5:M6"/>
    <mergeCell ref="N5:N6"/>
    <mergeCell ref="N10:N17"/>
    <mergeCell ref="O5:O6"/>
    <mergeCell ref="P5:P6"/>
    <mergeCell ref="Q5:Q6"/>
    <mergeCell ref="Q10:Q17"/>
    <mergeCell ref="R5:R6"/>
    <mergeCell ref="S5:S6"/>
    <mergeCell ref="T5:T6"/>
    <mergeCell ref="U5:U6"/>
    <mergeCell ref="V5:V6"/>
    <mergeCell ref="W5:W6"/>
    <mergeCell ref="X5:X6"/>
    <mergeCell ref="Y5:Y6"/>
    <mergeCell ref="Z5:Z6"/>
    <mergeCell ref="AC3:AC6"/>
    <mergeCell ref="B3:H4"/>
    <mergeCell ref="I3:L4"/>
  </mergeCells>
  <dataValidations count="1">
    <dataValidation type="list" allowBlank="1" showInputMessage="1" showErrorMessage="1" sqref="N6">
      <formula1>#REF!</formula1>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8"/>
  <sheetViews>
    <sheetView zoomScale="115" zoomScaleNormal="115" workbookViewId="0">
      <selection activeCell="L9" sqref="L9"/>
    </sheetView>
  </sheetViews>
  <sheetFormatPr defaultColWidth="9" defaultRowHeight="14.25"/>
  <cols>
    <col min="1" max="1" width="9" style="277"/>
    <col min="2" max="2" width="10.3833333333333" style="277"/>
    <col min="3" max="3" width="9.25" style="277"/>
    <col min="4" max="4" width="9" style="277"/>
    <col min="5" max="5" width="9.25" style="277"/>
    <col min="6" max="8" width="9" style="277"/>
    <col min="9" max="9" width="28.75" style="277" customWidth="1"/>
    <col min="10" max="11" width="9" style="277"/>
    <col min="12" max="12" width="31.5" style="277" customWidth="1"/>
    <col min="13" max="13" width="9" style="277"/>
    <col min="14" max="14" width="11.3833333333333" style="277" customWidth="1"/>
    <col min="15" max="16" width="9" style="277"/>
    <col min="17" max="17" width="16.1333333333333" style="277" customWidth="1"/>
    <col min="18" max="18" width="10.3833333333333" style="277"/>
    <col min="19" max="16384" width="9" style="277"/>
  </cols>
  <sheetData>
    <row r="1" s="272" customFormat="1" ht="33" customHeight="1" spans="1:29">
      <c r="A1" s="278" t="s">
        <v>137</v>
      </c>
      <c r="B1" s="279"/>
      <c r="C1" s="280"/>
      <c r="D1" s="280"/>
      <c r="E1" s="280"/>
      <c r="F1" s="280"/>
      <c r="G1" s="280"/>
      <c r="H1" s="280"/>
      <c r="I1" s="278"/>
      <c r="J1" s="278"/>
      <c r="K1" s="278"/>
      <c r="L1" s="278"/>
      <c r="M1" s="278"/>
      <c r="N1" s="278"/>
      <c r="O1" s="278"/>
      <c r="P1" s="278"/>
      <c r="Q1" s="278"/>
      <c r="R1" s="280"/>
      <c r="S1" s="278"/>
      <c r="T1" s="278"/>
      <c r="U1" s="278"/>
      <c r="V1" s="278"/>
      <c r="W1" s="278"/>
      <c r="X1" s="278"/>
      <c r="Y1" s="278"/>
      <c r="Z1" s="278"/>
      <c r="AA1" s="278"/>
      <c r="AB1" s="278"/>
      <c r="AC1" s="278"/>
    </row>
    <row r="2" s="272" customFormat="1" spans="1:29">
      <c r="A2" s="223" t="s">
        <v>138</v>
      </c>
      <c r="B2" s="281"/>
      <c r="C2" s="281"/>
      <c r="D2" s="281"/>
      <c r="E2" s="281"/>
      <c r="F2" s="281"/>
      <c r="G2" s="281" t="s">
        <v>139</v>
      </c>
      <c r="H2" s="281"/>
      <c r="I2" s="223"/>
      <c r="J2" s="223"/>
      <c r="K2" s="223"/>
      <c r="L2" s="223"/>
      <c r="M2" s="223"/>
      <c r="N2" s="223"/>
      <c r="O2" s="223"/>
      <c r="P2" s="223"/>
      <c r="Q2" s="223"/>
      <c r="R2" s="281"/>
      <c r="S2" s="223"/>
      <c r="T2" s="223"/>
      <c r="U2" s="223"/>
      <c r="V2" s="223"/>
      <c r="W2" s="223" t="s">
        <v>140</v>
      </c>
      <c r="X2" s="223"/>
      <c r="Y2" s="223"/>
      <c r="Z2" s="223"/>
      <c r="AA2" s="223"/>
      <c r="AB2" s="223"/>
      <c r="AC2" s="223"/>
    </row>
    <row r="3" s="272" customFormat="1" spans="1:29">
      <c r="A3" s="11" t="s">
        <v>2</v>
      </c>
      <c r="B3" s="117" t="s">
        <v>3</v>
      </c>
      <c r="C3" s="117"/>
      <c r="D3" s="117"/>
      <c r="E3" s="117"/>
      <c r="F3" s="117"/>
      <c r="G3" s="117"/>
      <c r="H3" s="117"/>
      <c r="I3" s="11" t="s">
        <v>4</v>
      </c>
      <c r="J3" s="11"/>
      <c r="K3" s="11"/>
      <c r="L3" s="11"/>
      <c r="M3" s="11" t="s">
        <v>5</v>
      </c>
      <c r="N3" s="11"/>
      <c r="O3" s="11"/>
      <c r="P3" s="11"/>
      <c r="Q3" s="11"/>
      <c r="R3" s="117"/>
      <c r="S3" s="11"/>
      <c r="T3" s="11"/>
      <c r="U3" s="11"/>
      <c r="V3" s="11"/>
      <c r="W3" s="11"/>
      <c r="X3" s="11"/>
      <c r="Y3" s="11"/>
      <c r="Z3" s="11"/>
      <c r="AA3" s="11"/>
      <c r="AB3" s="11"/>
      <c r="AC3" s="11" t="s">
        <v>6</v>
      </c>
    </row>
    <row r="4" s="272" customFormat="1" spans="1:29">
      <c r="A4" s="11"/>
      <c r="B4" s="117"/>
      <c r="C4" s="117"/>
      <c r="D4" s="117"/>
      <c r="E4" s="117"/>
      <c r="F4" s="117"/>
      <c r="G4" s="117"/>
      <c r="H4" s="117"/>
      <c r="I4" s="11"/>
      <c r="J4" s="11"/>
      <c r="K4" s="11"/>
      <c r="L4" s="11"/>
      <c r="M4" s="11" t="s">
        <v>7</v>
      </c>
      <c r="N4" s="11"/>
      <c r="O4" s="11"/>
      <c r="P4" s="11"/>
      <c r="Q4" s="11"/>
      <c r="R4" s="117"/>
      <c r="S4" s="11"/>
      <c r="T4" s="11"/>
      <c r="U4" s="11"/>
      <c r="V4" s="11"/>
      <c r="W4" s="11"/>
      <c r="X4" s="11" t="s">
        <v>8</v>
      </c>
      <c r="Y4" s="11"/>
      <c r="Z4" s="11"/>
      <c r="AA4" s="11"/>
      <c r="AB4" s="11"/>
      <c r="AC4" s="11"/>
    </row>
    <row r="5" s="272" customFormat="1" spans="1:29">
      <c r="A5" s="11"/>
      <c r="B5" s="117" t="s">
        <v>9</v>
      </c>
      <c r="C5" s="117" t="s">
        <v>10</v>
      </c>
      <c r="D5" s="117" t="s">
        <v>11</v>
      </c>
      <c r="E5" s="117" t="s">
        <v>12</v>
      </c>
      <c r="F5" s="117" t="s">
        <v>13</v>
      </c>
      <c r="G5" s="117" t="s">
        <v>14</v>
      </c>
      <c r="H5" s="117" t="s">
        <v>15</v>
      </c>
      <c r="I5" s="11" t="s">
        <v>16</v>
      </c>
      <c r="J5" s="11" t="s">
        <v>17</v>
      </c>
      <c r="K5" s="11" t="s">
        <v>18</v>
      </c>
      <c r="L5" s="11" t="s">
        <v>19</v>
      </c>
      <c r="M5" s="11" t="s">
        <v>20</v>
      </c>
      <c r="N5" s="11" t="s">
        <v>21</v>
      </c>
      <c r="O5" s="11" t="s">
        <v>22</v>
      </c>
      <c r="P5" s="11" t="s">
        <v>23</v>
      </c>
      <c r="Q5" s="11" t="s">
        <v>24</v>
      </c>
      <c r="R5" s="117" t="s">
        <v>25</v>
      </c>
      <c r="S5" s="11" t="s">
        <v>26</v>
      </c>
      <c r="T5" s="11" t="s">
        <v>27</v>
      </c>
      <c r="U5" s="11" t="s">
        <v>28</v>
      </c>
      <c r="V5" s="11" t="s">
        <v>29</v>
      </c>
      <c r="W5" s="11" t="s">
        <v>30</v>
      </c>
      <c r="X5" s="11" t="s">
        <v>31</v>
      </c>
      <c r="Y5" s="11" t="s">
        <v>32</v>
      </c>
      <c r="Z5" s="11" t="s">
        <v>33</v>
      </c>
      <c r="AA5" s="11" t="s">
        <v>34</v>
      </c>
      <c r="AB5" s="11"/>
      <c r="AC5" s="11"/>
    </row>
    <row r="6" s="272" customFormat="1" ht="57" spans="1:29">
      <c r="A6" s="11"/>
      <c r="B6" s="117"/>
      <c r="C6" s="117"/>
      <c r="D6" s="117"/>
      <c r="E6" s="117"/>
      <c r="F6" s="117"/>
      <c r="G6" s="117"/>
      <c r="H6" s="117"/>
      <c r="I6" s="11"/>
      <c r="J6" s="11"/>
      <c r="K6" s="11"/>
      <c r="L6" s="11"/>
      <c r="M6" s="11"/>
      <c r="N6" s="11"/>
      <c r="O6" s="11"/>
      <c r="P6" s="11"/>
      <c r="Q6" s="11"/>
      <c r="R6" s="117"/>
      <c r="S6" s="11"/>
      <c r="T6" s="11"/>
      <c r="U6" s="11"/>
      <c r="V6" s="11"/>
      <c r="W6" s="11"/>
      <c r="X6" s="11"/>
      <c r="Y6" s="11"/>
      <c r="Z6" s="11"/>
      <c r="AA6" s="11" t="s">
        <v>35</v>
      </c>
      <c r="AB6" s="11" t="s">
        <v>36</v>
      </c>
      <c r="AC6" s="11"/>
    </row>
    <row r="7" s="273" customFormat="1" spans="1:29">
      <c r="A7" s="236">
        <v>1</v>
      </c>
      <c r="B7" s="236">
        <v>2</v>
      </c>
      <c r="C7" s="282">
        <v>3</v>
      </c>
      <c r="D7" s="282">
        <v>4</v>
      </c>
      <c r="E7" s="282">
        <v>5</v>
      </c>
      <c r="F7" s="282">
        <v>6</v>
      </c>
      <c r="G7" s="282">
        <v>7</v>
      </c>
      <c r="H7" s="282">
        <v>8</v>
      </c>
      <c r="I7" s="236">
        <v>9</v>
      </c>
      <c r="J7" s="236">
        <v>10</v>
      </c>
      <c r="K7" s="236">
        <v>11</v>
      </c>
      <c r="L7" s="236">
        <v>12</v>
      </c>
      <c r="M7" s="236">
        <v>13</v>
      </c>
      <c r="N7" s="236">
        <v>14</v>
      </c>
      <c r="O7" s="236">
        <v>15</v>
      </c>
      <c r="P7" s="236">
        <v>16</v>
      </c>
      <c r="Q7" s="236">
        <v>17</v>
      </c>
      <c r="R7" s="19">
        <v>18</v>
      </c>
      <c r="S7" s="236">
        <v>19</v>
      </c>
      <c r="T7" s="236">
        <v>20</v>
      </c>
      <c r="U7" s="236">
        <v>21</v>
      </c>
      <c r="V7" s="236">
        <v>22</v>
      </c>
      <c r="W7" s="236">
        <v>23</v>
      </c>
      <c r="X7" s="236">
        <v>24</v>
      </c>
      <c r="Y7" s="236">
        <v>25</v>
      </c>
      <c r="Z7" s="236">
        <v>26</v>
      </c>
      <c r="AA7" s="236">
        <v>27</v>
      </c>
      <c r="AB7" s="236">
        <v>28</v>
      </c>
      <c r="AC7" s="236">
        <v>29</v>
      </c>
    </row>
    <row r="8" s="274" customFormat="1" ht="25" customHeight="1" spans="1:29">
      <c r="A8" s="11" t="s">
        <v>37</v>
      </c>
      <c r="B8" s="117">
        <f t="shared" ref="B8:B38" si="0">SUM(C8:H8)</f>
        <v>1187.451</v>
      </c>
      <c r="C8" s="117">
        <f>SUM(C9+C17+C31+C34)</f>
        <v>906.6222</v>
      </c>
      <c r="D8" s="117">
        <f t="shared" ref="D8:H8" si="1">SUM(D9,D17,D31,D34)</f>
        <v>26.84</v>
      </c>
      <c r="E8" s="117">
        <f t="shared" si="1"/>
        <v>233.9888</v>
      </c>
      <c r="F8" s="117">
        <f t="shared" si="1"/>
        <v>0</v>
      </c>
      <c r="G8" s="117">
        <f t="shared" si="1"/>
        <v>20</v>
      </c>
      <c r="H8" s="117">
        <f t="shared" si="1"/>
        <v>0</v>
      </c>
      <c r="I8" s="11"/>
      <c r="J8" s="11"/>
      <c r="K8" s="11"/>
      <c r="L8" s="11"/>
      <c r="M8" s="11"/>
      <c r="N8" s="11"/>
      <c r="O8" s="11"/>
      <c r="P8" s="11"/>
      <c r="Q8" s="11"/>
      <c r="R8" s="117">
        <f>SUM(R9,R17,R31,R34)</f>
        <v>1023.226</v>
      </c>
      <c r="S8" s="11"/>
      <c r="T8" s="11"/>
      <c r="U8" s="11"/>
      <c r="V8" s="11"/>
      <c r="W8" s="11"/>
      <c r="X8" s="11"/>
      <c r="Y8" s="11"/>
      <c r="Z8" s="11"/>
      <c r="AA8" s="11"/>
      <c r="AB8" s="11"/>
      <c r="AC8" s="11"/>
    </row>
    <row r="9" s="274" customFormat="1" ht="64" customHeight="1" spans="1:29">
      <c r="A9" s="11" t="s">
        <v>141</v>
      </c>
      <c r="B9" s="117">
        <f t="shared" si="0"/>
        <v>263.806</v>
      </c>
      <c r="C9" s="117">
        <f t="shared" ref="C9:H9" si="2">SUM(C10:C16)</f>
        <v>159.7172</v>
      </c>
      <c r="D9" s="117">
        <f t="shared" si="2"/>
        <v>0</v>
      </c>
      <c r="E9" s="117">
        <f t="shared" si="2"/>
        <v>104.0888</v>
      </c>
      <c r="F9" s="117">
        <f t="shared" si="2"/>
        <v>0</v>
      </c>
      <c r="G9" s="117">
        <f t="shared" si="2"/>
        <v>0</v>
      </c>
      <c r="H9" s="117">
        <f t="shared" si="2"/>
        <v>0</v>
      </c>
      <c r="I9" s="11"/>
      <c r="J9" s="11"/>
      <c r="K9" s="11"/>
      <c r="L9" s="11"/>
      <c r="M9" s="11"/>
      <c r="N9" s="11"/>
      <c r="O9" s="11"/>
      <c r="P9" s="11"/>
      <c r="Q9" s="11"/>
      <c r="R9" s="117">
        <f>SUM(R10:R16)</f>
        <v>263.806</v>
      </c>
      <c r="S9" s="11"/>
      <c r="T9" s="11"/>
      <c r="U9" s="11"/>
      <c r="V9" s="11"/>
      <c r="W9" s="11"/>
      <c r="X9" s="11"/>
      <c r="Y9" s="11"/>
      <c r="Z9" s="11"/>
      <c r="AA9" s="11"/>
      <c r="AB9" s="11"/>
      <c r="AC9" s="11"/>
    </row>
    <row r="10" s="275" customFormat="1" ht="35" customHeight="1" spans="1:29">
      <c r="A10" s="89">
        <v>1</v>
      </c>
      <c r="B10" s="19">
        <f t="shared" si="0"/>
        <v>26.16</v>
      </c>
      <c r="C10" s="283">
        <v>26.16</v>
      </c>
      <c r="D10" s="283"/>
      <c r="E10" s="283"/>
      <c r="F10" s="284"/>
      <c r="G10" s="284"/>
      <c r="H10" s="19"/>
      <c r="I10" s="12" t="s">
        <v>142</v>
      </c>
      <c r="J10" s="12" t="s">
        <v>99</v>
      </c>
      <c r="K10" s="12" t="s">
        <v>143</v>
      </c>
      <c r="L10" s="291" t="s">
        <v>144</v>
      </c>
      <c r="M10" s="291" t="s">
        <v>145</v>
      </c>
      <c r="N10" s="291" t="s">
        <v>44</v>
      </c>
      <c r="O10" s="12">
        <v>60</v>
      </c>
      <c r="P10" s="291" t="s">
        <v>146</v>
      </c>
      <c r="Q10" s="296">
        <v>41978</v>
      </c>
      <c r="R10" s="19">
        <f t="shared" ref="R10:R14" si="3">O10*0.436</f>
        <v>26.16</v>
      </c>
      <c r="S10" s="12">
        <v>10</v>
      </c>
      <c r="T10" s="89" t="s">
        <v>68</v>
      </c>
      <c r="U10" s="89" t="s">
        <v>68</v>
      </c>
      <c r="V10" s="89"/>
      <c r="W10" s="89" t="s">
        <v>48</v>
      </c>
      <c r="X10" s="89"/>
      <c r="Y10" s="89"/>
      <c r="Z10" s="89"/>
      <c r="AA10" s="89"/>
      <c r="AB10" s="89"/>
      <c r="AC10" s="89"/>
    </row>
    <row r="11" s="275" customFormat="1" ht="35" customHeight="1" spans="1:29">
      <c r="A11" s="89">
        <v>2</v>
      </c>
      <c r="B11" s="19">
        <f t="shared" si="0"/>
        <v>43.6</v>
      </c>
      <c r="C11" s="283">
        <v>33.1472</v>
      </c>
      <c r="D11" s="283"/>
      <c r="E11" s="283">
        <v>10.4528</v>
      </c>
      <c r="F11" s="284"/>
      <c r="G11" s="284"/>
      <c r="H11" s="19"/>
      <c r="I11" s="12" t="s">
        <v>142</v>
      </c>
      <c r="J11" s="12" t="s">
        <v>99</v>
      </c>
      <c r="K11" s="12" t="s">
        <v>147</v>
      </c>
      <c r="L11" s="291" t="s">
        <v>148</v>
      </c>
      <c r="M11" s="291" t="s">
        <v>145</v>
      </c>
      <c r="N11" s="291" t="s">
        <v>44</v>
      </c>
      <c r="O11" s="12">
        <v>100</v>
      </c>
      <c r="P11" s="291" t="s">
        <v>146</v>
      </c>
      <c r="Q11" s="296">
        <v>41979</v>
      </c>
      <c r="R11" s="19">
        <f t="shared" si="3"/>
        <v>43.6</v>
      </c>
      <c r="S11" s="12">
        <v>10</v>
      </c>
      <c r="T11" s="89" t="s">
        <v>68</v>
      </c>
      <c r="U11" s="89" t="s">
        <v>68</v>
      </c>
      <c r="V11" s="89"/>
      <c r="W11" s="89" t="s">
        <v>48</v>
      </c>
      <c r="X11" s="89"/>
      <c r="Y11" s="89"/>
      <c r="Z11" s="89"/>
      <c r="AA11" s="89"/>
      <c r="AB11" s="89"/>
      <c r="AC11" s="89"/>
    </row>
    <row r="12" s="275" customFormat="1" ht="35" customHeight="1" spans="1:29">
      <c r="A12" s="89">
        <v>3</v>
      </c>
      <c r="B12" s="19">
        <f t="shared" si="0"/>
        <v>26.16</v>
      </c>
      <c r="C12" s="283"/>
      <c r="D12" s="283"/>
      <c r="E12" s="283">
        <v>26.16</v>
      </c>
      <c r="F12" s="284"/>
      <c r="G12" s="284"/>
      <c r="H12" s="19"/>
      <c r="I12" s="12" t="s">
        <v>142</v>
      </c>
      <c r="J12" s="12" t="s">
        <v>99</v>
      </c>
      <c r="K12" s="12" t="s">
        <v>149</v>
      </c>
      <c r="L12" s="291" t="s">
        <v>150</v>
      </c>
      <c r="M12" s="291" t="s">
        <v>145</v>
      </c>
      <c r="N12" s="291" t="s">
        <v>44</v>
      </c>
      <c r="O12" s="12">
        <v>60</v>
      </c>
      <c r="P12" s="291" t="s">
        <v>146</v>
      </c>
      <c r="Q12" s="296">
        <v>41980</v>
      </c>
      <c r="R12" s="19">
        <f t="shared" si="3"/>
        <v>26.16</v>
      </c>
      <c r="S12" s="12">
        <v>10</v>
      </c>
      <c r="T12" s="89" t="s">
        <v>68</v>
      </c>
      <c r="U12" s="89" t="s">
        <v>72</v>
      </c>
      <c r="V12" s="89"/>
      <c r="W12" s="89" t="s">
        <v>48</v>
      </c>
      <c r="X12" s="89"/>
      <c r="Y12" s="89"/>
      <c r="Z12" s="89"/>
      <c r="AA12" s="89"/>
      <c r="AB12" s="89"/>
      <c r="AC12" s="89"/>
    </row>
    <row r="13" s="275" customFormat="1" ht="35" customHeight="1" spans="1:29">
      <c r="A13" s="89">
        <v>4</v>
      </c>
      <c r="B13" s="19">
        <f t="shared" si="0"/>
        <v>26.16</v>
      </c>
      <c r="C13" s="283"/>
      <c r="D13" s="283"/>
      <c r="E13" s="283">
        <v>26.16</v>
      </c>
      <c r="F13" s="284"/>
      <c r="G13" s="284"/>
      <c r="H13" s="19"/>
      <c r="I13" s="12" t="s">
        <v>142</v>
      </c>
      <c r="J13" s="12" t="s">
        <v>99</v>
      </c>
      <c r="K13" s="12" t="s">
        <v>151</v>
      </c>
      <c r="L13" s="291" t="s">
        <v>152</v>
      </c>
      <c r="M13" s="291" t="s">
        <v>145</v>
      </c>
      <c r="N13" s="291" t="s">
        <v>44</v>
      </c>
      <c r="O13" s="12">
        <v>60</v>
      </c>
      <c r="P13" s="291" t="s">
        <v>146</v>
      </c>
      <c r="Q13" s="296">
        <v>41981</v>
      </c>
      <c r="R13" s="19">
        <f t="shared" si="3"/>
        <v>26.16</v>
      </c>
      <c r="S13" s="12">
        <v>10</v>
      </c>
      <c r="T13" s="89" t="s">
        <v>68</v>
      </c>
      <c r="U13" s="89" t="s">
        <v>68</v>
      </c>
      <c r="V13" s="89"/>
      <c r="W13" s="89" t="s">
        <v>153</v>
      </c>
      <c r="X13" s="89"/>
      <c r="Y13" s="89"/>
      <c r="Z13" s="89"/>
      <c r="AA13" s="89"/>
      <c r="AB13" s="89"/>
      <c r="AC13" s="89"/>
    </row>
    <row r="14" s="275" customFormat="1" ht="35" customHeight="1" spans="1:29">
      <c r="A14" s="89">
        <v>5</v>
      </c>
      <c r="B14" s="19">
        <f t="shared" si="0"/>
        <v>35.316</v>
      </c>
      <c r="C14" s="283"/>
      <c r="D14" s="283"/>
      <c r="E14" s="283">
        <v>35.316</v>
      </c>
      <c r="F14" s="284"/>
      <c r="G14" s="284"/>
      <c r="H14" s="19"/>
      <c r="I14" s="12" t="s">
        <v>142</v>
      </c>
      <c r="J14" s="12" t="s">
        <v>99</v>
      </c>
      <c r="K14" s="12" t="s">
        <v>154</v>
      </c>
      <c r="L14" s="291" t="s">
        <v>155</v>
      </c>
      <c r="M14" s="291" t="s">
        <v>145</v>
      </c>
      <c r="N14" s="291" t="s">
        <v>44</v>
      </c>
      <c r="O14" s="12">
        <v>81</v>
      </c>
      <c r="P14" s="291" t="s">
        <v>146</v>
      </c>
      <c r="Q14" s="296">
        <v>41982</v>
      </c>
      <c r="R14" s="19">
        <f t="shared" si="3"/>
        <v>35.316</v>
      </c>
      <c r="S14" s="12">
        <v>10</v>
      </c>
      <c r="T14" s="89" t="s">
        <v>156</v>
      </c>
      <c r="U14" s="89" t="s">
        <v>68</v>
      </c>
      <c r="V14" s="89"/>
      <c r="W14" s="89" t="s">
        <v>48</v>
      </c>
      <c r="X14" s="89"/>
      <c r="Y14" s="89"/>
      <c r="Z14" s="89"/>
      <c r="AA14" s="89"/>
      <c r="AB14" s="89"/>
      <c r="AC14" s="89"/>
    </row>
    <row r="15" s="275" customFormat="1" ht="37" customHeight="1" spans="1:29">
      <c r="A15" s="89">
        <v>6</v>
      </c>
      <c r="B15" s="19">
        <f t="shared" si="0"/>
        <v>70</v>
      </c>
      <c r="C15" s="283">
        <v>64</v>
      </c>
      <c r="D15" s="283"/>
      <c r="E15" s="283">
        <v>6</v>
      </c>
      <c r="F15" s="284"/>
      <c r="G15" s="284"/>
      <c r="H15" s="19"/>
      <c r="I15" s="12" t="s">
        <v>157</v>
      </c>
      <c r="J15" s="12" t="s">
        <v>158</v>
      </c>
      <c r="K15" s="12" t="s">
        <v>41</v>
      </c>
      <c r="L15" s="291" t="s">
        <v>159</v>
      </c>
      <c r="M15" s="12" t="s">
        <v>160</v>
      </c>
      <c r="N15" s="12" t="s">
        <v>44</v>
      </c>
      <c r="O15" s="12">
        <v>8</v>
      </c>
      <c r="P15" s="12" t="s">
        <v>53</v>
      </c>
      <c r="Q15" s="297">
        <v>41913</v>
      </c>
      <c r="R15" s="19">
        <v>70</v>
      </c>
      <c r="S15" s="12"/>
      <c r="T15" s="89"/>
      <c r="U15" s="89"/>
      <c r="V15" s="89"/>
      <c r="W15" s="89"/>
      <c r="X15" s="89"/>
      <c r="Y15" s="89"/>
      <c r="Z15" s="89"/>
      <c r="AA15" s="89"/>
      <c r="AB15" s="89"/>
      <c r="AC15" s="89"/>
    </row>
    <row r="16" s="275" customFormat="1" ht="37" customHeight="1" spans="1:29">
      <c r="A16" s="285">
        <v>7</v>
      </c>
      <c r="B16" s="286">
        <f t="shared" si="0"/>
        <v>36.41</v>
      </c>
      <c r="C16" s="287">
        <v>36.41</v>
      </c>
      <c r="D16" s="287"/>
      <c r="E16" s="287"/>
      <c r="F16" s="287"/>
      <c r="G16" s="287"/>
      <c r="H16" s="287"/>
      <c r="I16" s="292" t="s">
        <v>161</v>
      </c>
      <c r="J16" s="293" t="s">
        <v>162</v>
      </c>
      <c r="K16" s="52" t="s">
        <v>41</v>
      </c>
      <c r="L16" s="255" t="s">
        <v>163</v>
      </c>
      <c r="M16" s="285" t="s">
        <v>164</v>
      </c>
      <c r="N16" s="285" t="s">
        <v>165</v>
      </c>
      <c r="O16" s="285">
        <v>10</v>
      </c>
      <c r="P16" s="285" t="s">
        <v>166</v>
      </c>
      <c r="Q16" s="298">
        <v>41913</v>
      </c>
      <c r="R16" s="287">
        <v>36.41</v>
      </c>
      <c r="S16" s="12"/>
      <c r="T16" s="89" t="s">
        <v>79</v>
      </c>
      <c r="U16" s="89" t="s">
        <v>167</v>
      </c>
      <c r="V16" s="89"/>
      <c r="W16" s="89" t="s">
        <v>168</v>
      </c>
      <c r="X16" s="89"/>
      <c r="Y16" s="89"/>
      <c r="Z16" s="89"/>
      <c r="AA16" s="89"/>
      <c r="AB16" s="89"/>
      <c r="AC16" s="89"/>
    </row>
    <row r="17" s="276" customFormat="1" ht="37" customHeight="1" spans="1:29">
      <c r="A17" s="240" t="s">
        <v>169</v>
      </c>
      <c r="B17" s="117">
        <f t="shared" si="0"/>
        <v>663.92</v>
      </c>
      <c r="C17" s="288">
        <f t="shared" ref="C17:H17" si="4">SUM(C18:C30)</f>
        <v>607.18</v>
      </c>
      <c r="D17" s="288">
        <f t="shared" si="4"/>
        <v>26.84</v>
      </c>
      <c r="E17" s="288">
        <f t="shared" si="4"/>
        <v>29.9</v>
      </c>
      <c r="F17" s="288">
        <f t="shared" si="4"/>
        <v>0</v>
      </c>
      <c r="G17" s="288">
        <f t="shared" si="4"/>
        <v>0</v>
      </c>
      <c r="H17" s="289">
        <f t="shared" si="4"/>
        <v>0</v>
      </c>
      <c r="I17" s="294"/>
      <c r="J17" s="294"/>
      <c r="K17" s="294"/>
      <c r="L17" s="294"/>
      <c r="M17" s="294"/>
      <c r="N17" s="294"/>
      <c r="O17" s="294"/>
      <c r="P17" s="294"/>
      <c r="Q17" s="294"/>
      <c r="R17" s="289">
        <f>SUM(R18:R30)</f>
        <v>549.42</v>
      </c>
      <c r="S17" s="294"/>
      <c r="T17" s="240"/>
      <c r="U17" s="240"/>
      <c r="V17" s="240"/>
      <c r="W17" s="240"/>
      <c r="X17" s="240"/>
      <c r="Y17" s="240"/>
      <c r="Z17" s="240"/>
      <c r="AA17" s="240"/>
      <c r="AB17" s="240"/>
      <c r="AC17" s="240"/>
    </row>
    <row r="18" s="275" customFormat="1" ht="37" customHeight="1" spans="1:29">
      <c r="A18" s="260">
        <v>1</v>
      </c>
      <c r="B18" s="19">
        <f t="shared" si="0"/>
        <v>80</v>
      </c>
      <c r="C18" s="283">
        <v>53.16</v>
      </c>
      <c r="D18" s="283">
        <v>26.84</v>
      </c>
      <c r="E18" s="283"/>
      <c r="F18" s="283"/>
      <c r="G18" s="283"/>
      <c r="H18" s="290"/>
      <c r="I18" s="12" t="s">
        <v>170</v>
      </c>
      <c r="J18" s="12" t="s">
        <v>171</v>
      </c>
      <c r="K18" s="291" t="s">
        <v>41</v>
      </c>
      <c r="L18" s="291" t="s">
        <v>172</v>
      </c>
      <c r="M18" s="291" t="s">
        <v>173</v>
      </c>
      <c r="N18" s="291" t="s">
        <v>95</v>
      </c>
      <c r="O18" s="291">
        <v>4000</v>
      </c>
      <c r="P18" s="291" t="s">
        <v>174</v>
      </c>
      <c r="Q18" s="299">
        <v>41913</v>
      </c>
      <c r="R18" s="290">
        <v>80</v>
      </c>
      <c r="S18" s="291"/>
      <c r="T18" s="260"/>
      <c r="U18" s="260"/>
      <c r="V18" s="260"/>
      <c r="W18" s="260"/>
      <c r="X18" s="260"/>
      <c r="Y18" s="260"/>
      <c r="Z18" s="260"/>
      <c r="AA18" s="260"/>
      <c r="AB18" s="260"/>
      <c r="AC18" s="260"/>
    </row>
    <row r="19" s="275" customFormat="1" ht="28.5" spans="1:29">
      <c r="A19" s="260">
        <v>2</v>
      </c>
      <c r="B19" s="19">
        <f t="shared" si="0"/>
        <v>20</v>
      </c>
      <c r="C19" s="283">
        <v>20</v>
      </c>
      <c r="D19" s="283"/>
      <c r="E19" s="283"/>
      <c r="F19" s="283"/>
      <c r="G19" s="283"/>
      <c r="H19" s="290"/>
      <c r="I19" s="12" t="s">
        <v>175</v>
      </c>
      <c r="J19" s="12" t="s">
        <v>171</v>
      </c>
      <c r="K19" s="291" t="s">
        <v>176</v>
      </c>
      <c r="L19" s="291" t="s">
        <v>177</v>
      </c>
      <c r="M19" s="291" t="s">
        <v>178</v>
      </c>
      <c r="N19" s="291" t="s">
        <v>95</v>
      </c>
      <c r="O19" s="291">
        <v>20</v>
      </c>
      <c r="P19" s="291" t="s">
        <v>45</v>
      </c>
      <c r="Q19" s="299">
        <v>41913</v>
      </c>
      <c r="R19" s="290">
        <v>20</v>
      </c>
      <c r="S19" s="291"/>
      <c r="T19" s="260"/>
      <c r="U19" s="260"/>
      <c r="V19" s="260"/>
      <c r="W19" s="260"/>
      <c r="X19" s="260"/>
      <c r="Y19" s="260"/>
      <c r="Z19" s="260"/>
      <c r="AA19" s="260"/>
      <c r="AB19" s="260"/>
      <c r="AC19" s="260"/>
    </row>
    <row r="20" s="275" customFormat="1" ht="28.5" spans="1:29">
      <c r="A20" s="260">
        <v>3</v>
      </c>
      <c r="B20" s="19">
        <f t="shared" si="0"/>
        <v>27</v>
      </c>
      <c r="C20" s="283">
        <v>27</v>
      </c>
      <c r="D20" s="283"/>
      <c r="E20" s="283"/>
      <c r="F20" s="283"/>
      <c r="G20" s="283"/>
      <c r="H20" s="290"/>
      <c r="I20" s="12" t="s">
        <v>175</v>
      </c>
      <c r="J20" s="12" t="s">
        <v>171</v>
      </c>
      <c r="K20" s="291" t="s">
        <v>179</v>
      </c>
      <c r="L20" s="291" t="s">
        <v>180</v>
      </c>
      <c r="M20" s="291" t="s">
        <v>178</v>
      </c>
      <c r="N20" s="291" t="s">
        <v>95</v>
      </c>
      <c r="O20" s="291">
        <v>29</v>
      </c>
      <c r="P20" s="291" t="s">
        <v>45</v>
      </c>
      <c r="Q20" s="299">
        <v>41913</v>
      </c>
      <c r="R20" s="290">
        <v>27</v>
      </c>
      <c r="S20" s="291"/>
      <c r="T20" s="260"/>
      <c r="U20" s="260"/>
      <c r="V20" s="260"/>
      <c r="W20" s="260"/>
      <c r="X20" s="260"/>
      <c r="Y20" s="260"/>
      <c r="Z20" s="260"/>
      <c r="AA20" s="260"/>
      <c r="AB20" s="260"/>
      <c r="AC20" s="260"/>
    </row>
    <row r="21" s="275" customFormat="1" ht="28.5" spans="1:29">
      <c r="A21" s="260">
        <v>4</v>
      </c>
      <c r="B21" s="19">
        <f t="shared" si="0"/>
        <v>25</v>
      </c>
      <c r="C21" s="283">
        <v>25</v>
      </c>
      <c r="D21" s="283"/>
      <c r="E21" s="283"/>
      <c r="F21" s="283"/>
      <c r="G21" s="283"/>
      <c r="H21" s="290"/>
      <c r="I21" s="12" t="s">
        <v>175</v>
      </c>
      <c r="J21" s="12" t="s">
        <v>171</v>
      </c>
      <c r="K21" s="291" t="s">
        <v>181</v>
      </c>
      <c r="L21" s="291" t="s">
        <v>182</v>
      </c>
      <c r="M21" s="291" t="s">
        <v>178</v>
      </c>
      <c r="N21" s="291" t="s">
        <v>95</v>
      </c>
      <c r="O21" s="291">
        <v>33</v>
      </c>
      <c r="P21" s="291" t="s">
        <v>45</v>
      </c>
      <c r="Q21" s="299">
        <v>41913</v>
      </c>
      <c r="R21" s="290">
        <v>25</v>
      </c>
      <c r="S21" s="291"/>
      <c r="T21" s="260"/>
      <c r="U21" s="260"/>
      <c r="V21" s="260"/>
      <c r="W21" s="260"/>
      <c r="X21" s="260"/>
      <c r="Y21" s="260"/>
      <c r="Z21" s="260"/>
      <c r="AA21" s="260"/>
      <c r="AB21" s="260"/>
      <c r="AC21" s="260"/>
    </row>
    <row r="22" s="275" customFormat="1" ht="39" customHeight="1" spans="1:29">
      <c r="A22" s="260">
        <v>5</v>
      </c>
      <c r="B22" s="19">
        <f t="shared" si="0"/>
        <v>60</v>
      </c>
      <c r="C22" s="283">
        <v>30.1</v>
      </c>
      <c r="D22" s="283"/>
      <c r="E22" s="283">
        <v>29.9</v>
      </c>
      <c r="F22" s="283"/>
      <c r="G22" s="283"/>
      <c r="H22" s="290"/>
      <c r="I22" s="12" t="s">
        <v>183</v>
      </c>
      <c r="J22" s="12" t="s">
        <v>171</v>
      </c>
      <c r="K22" s="291" t="s">
        <v>184</v>
      </c>
      <c r="L22" s="291" t="s">
        <v>185</v>
      </c>
      <c r="M22" s="291" t="s">
        <v>186</v>
      </c>
      <c r="N22" s="291" t="s">
        <v>95</v>
      </c>
      <c r="O22" s="291">
        <v>1505</v>
      </c>
      <c r="P22" s="291" t="s">
        <v>105</v>
      </c>
      <c r="Q22" s="299">
        <v>41913</v>
      </c>
      <c r="R22" s="290">
        <v>30.1</v>
      </c>
      <c r="S22" s="291"/>
      <c r="T22" s="260"/>
      <c r="U22" s="260"/>
      <c r="V22" s="260"/>
      <c r="W22" s="260"/>
      <c r="X22" s="260"/>
      <c r="Y22" s="260"/>
      <c r="Z22" s="260"/>
      <c r="AA22" s="260"/>
      <c r="AB22" s="260"/>
      <c r="AC22" s="260"/>
    </row>
    <row r="23" s="275" customFormat="1" ht="40" customHeight="1" spans="1:29">
      <c r="A23" s="260">
        <v>6</v>
      </c>
      <c r="B23" s="19">
        <f t="shared" si="0"/>
        <v>10</v>
      </c>
      <c r="C23" s="283">
        <v>10</v>
      </c>
      <c r="D23" s="283"/>
      <c r="E23" s="283"/>
      <c r="F23" s="283"/>
      <c r="G23" s="283"/>
      <c r="H23" s="290"/>
      <c r="I23" s="12" t="s">
        <v>187</v>
      </c>
      <c r="J23" s="12" t="s">
        <v>171</v>
      </c>
      <c r="K23" s="291" t="s">
        <v>179</v>
      </c>
      <c r="L23" s="291" t="s">
        <v>188</v>
      </c>
      <c r="M23" s="291" t="s">
        <v>189</v>
      </c>
      <c r="N23" s="291" t="s">
        <v>95</v>
      </c>
      <c r="O23" s="291">
        <v>2000</v>
      </c>
      <c r="P23" s="291" t="s">
        <v>105</v>
      </c>
      <c r="Q23" s="299">
        <v>41918</v>
      </c>
      <c r="R23" s="290">
        <f t="shared" ref="R23:R27" si="5">O23*0.005</f>
        <v>10</v>
      </c>
      <c r="S23" s="291"/>
      <c r="T23" s="260"/>
      <c r="U23" s="260"/>
      <c r="V23" s="260"/>
      <c r="W23" s="260"/>
      <c r="X23" s="260"/>
      <c r="Y23" s="260"/>
      <c r="Z23" s="260"/>
      <c r="AA23" s="260"/>
      <c r="AB23" s="260"/>
      <c r="AC23" s="260"/>
    </row>
    <row r="24" s="275" customFormat="1" ht="56" customHeight="1" spans="1:29">
      <c r="A24" s="260">
        <v>7</v>
      </c>
      <c r="B24" s="19">
        <f t="shared" si="0"/>
        <v>50</v>
      </c>
      <c r="C24" s="283">
        <v>50</v>
      </c>
      <c r="D24" s="283"/>
      <c r="E24" s="283"/>
      <c r="F24" s="283"/>
      <c r="G24" s="283"/>
      <c r="H24" s="290"/>
      <c r="I24" s="12" t="s">
        <v>187</v>
      </c>
      <c r="J24" s="12" t="s">
        <v>171</v>
      </c>
      <c r="K24" s="291" t="s">
        <v>176</v>
      </c>
      <c r="L24" s="291" t="s">
        <v>190</v>
      </c>
      <c r="M24" s="291" t="s">
        <v>189</v>
      </c>
      <c r="N24" s="291" t="s">
        <v>95</v>
      </c>
      <c r="O24" s="291">
        <v>10000</v>
      </c>
      <c r="P24" s="291" t="s">
        <v>105</v>
      </c>
      <c r="Q24" s="299">
        <v>41919</v>
      </c>
      <c r="R24" s="290">
        <f t="shared" si="5"/>
        <v>50</v>
      </c>
      <c r="S24" s="291"/>
      <c r="T24" s="260"/>
      <c r="U24" s="260"/>
      <c r="V24" s="260"/>
      <c r="W24" s="260"/>
      <c r="X24" s="260"/>
      <c r="Y24" s="260"/>
      <c r="Z24" s="260"/>
      <c r="AA24" s="260"/>
      <c r="AB24" s="260"/>
      <c r="AC24" s="260"/>
    </row>
    <row r="25" s="275" customFormat="1" ht="38" customHeight="1" spans="1:29">
      <c r="A25" s="260">
        <v>8</v>
      </c>
      <c r="B25" s="19">
        <f t="shared" si="0"/>
        <v>10.985</v>
      </c>
      <c r="C25" s="283">
        <v>10.985</v>
      </c>
      <c r="D25" s="283"/>
      <c r="E25" s="283"/>
      <c r="F25" s="283"/>
      <c r="G25" s="283"/>
      <c r="H25" s="290"/>
      <c r="I25" s="12" t="s">
        <v>187</v>
      </c>
      <c r="J25" s="12" t="s">
        <v>171</v>
      </c>
      <c r="K25" s="291" t="s">
        <v>191</v>
      </c>
      <c r="L25" s="291" t="s">
        <v>192</v>
      </c>
      <c r="M25" s="291" t="s">
        <v>189</v>
      </c>
      <c r="N25" s="291" t="s">
        <v>95</v>
      </c>
      <c r="O25" s="291">
        <v>2197</v>
      </c>
      <c r="P25" s="291" t="s">
        <v>105</v>
      </c>
      <c r="Q25" s="299">
        <v>41920</v>
      </c>
      <c r="R25" s="290">
        <f t="shared" si="5"/>
        <v>10.985</v>
      </c>
      <c r="S25" s="291"/>
      <c r="T25" s="260"/>
      <c r="U25" s="260"/>
      <c r="V25" s="260"/>
      <c r="W25" s="260"/>
      <c r="X25" s="260"/>
      <c r="Y25" s="260"/>
      <c r="Z25" s="260"/>
      <c r="AA25" s="260"/>
      <c r="AB25" s="260"/>
      <c r="AC25" s="260"/>
    </row>
    <row r="26" s="275" customFormat="1" ht="42" customHeight="1" spans="1:29">
      <c r="A26" s="260">
        <v>9</v>
      </c>
      <c r="B26" s="19">
        <f t="shared" si="0"/>
        <v>3.18</v>
      </c>
      <c r="C26" s="283">
        <v>3.18</v>
      </c>
      <c r="D26" s="283"/>
      <c r="E26" s="283"/>
      <c r="F26" s="283"/>
      <c r="G26" s="283"/>
      <c r="H26" s="290"/>
      <c r="I26" s="12" t="s">
        <v>187</v>
      </c>
      <c r="J26" s="12" t="s">
        <v>171</v>
      </c>
      <c r="K26" s="291" t="s">
        <v>181</v>
      </c>
      <c r="L26" s="291" t="s">
        <v>193</v>
      </c>
      <c r="M26" s="291" t="s">
        <v>189</v>
      </c>
      <c r="N26" s="291" t="s">
        <v>95</v>
      </c>
      <c r="O26" s="291">
        <v>636</v>
      </c>
      <c r="P26" s="291" t="s">
        <v>105</v>
      </c>
      <c r="Q26" s="299">
        <v>41921</v>
      </c>
      <c r="R26" s="290">
        <f t="shared" si="5"/>
        <v>3.18</v>
      </c>
      <c r="S26" s="291"/>
      <c r="T26" s="260"/>
      <c r="U26" s="260"/>
      <c r="V26" s="260"/>
      <c r="W26" s="260"/>
      <c r="X26" s="260"/>
      <c r="Y26" s="260"/>
      <c r="Z26" s="260"/>
      <c r="AA26" s="260"/>
      <c r="AB26" s="260"/>
      <c r="AC26" s="260"/>
    </row>
    <row r="27" s="275" customFormat="1" ht="34" customHeight="1" spans="1:29">
      <c r="A27" s="260">
        <v>10</v>
      </c>
      <c r="B27" s="19">
        <f t="shared" si="0"/>
        <v>10.835</v>
      </c>
      <c r="C27" s="283">
        <v>10.835</v>
      </c>
      <c r="D27" s="283"/>
      <c r="E27" s="283"/>
      <c r="F27" s="283"/>
      <c r="G27" s="283"/>
      <c r="H27" s="290"/>
      <c r="I27" s="12" t="s">
        <v>187</v>
      </c>
      <c r="J27" s="12" t="s">
        <v>171</v>
      </c>
      <c r="K27" s="291" t="s">
        <v>184</v>
      </c>
      <c r="L27" s="291" t="s">
        <v>194</v>
      </c>
      <c r="M27" s="291" t="s">
        <v>189</v>
      </c>
      <c r="N27" s="291" t="s">
        <v>95</v>
      </c>
      <c r="O27" s="291">
        <v>2167</v>
      </c>
      <c r="P27" s="291" t="s">
        <v>105</v>
      </c>
      <c r="Q27" s="299">
        <v>41922</v>
      </c>
      <c r="R27" s="290">
        <f t="shared" si="5"/>
        <v>10.835</v>
      </c>
      <c r="S27" s="291"/>
      <c r="T27" s="260"/>
      <c r="U27" s="260"/>
      <c r="V27" s="260"/>
      <c r="W27" s="260"/>
      <c r="X27" s="260"/>
      <c r="Y27" s="260"/>
      <c r="Z27" s="260"/>
      <c r="AA27" s="260"/>
      <c r="AB27" s="260"/>
      <c r="AC27" s="260"/>
    </row>
    <row r="28" s="275" customFormat="1" ht="76" customHeight="1" spans="1:29">
      <c r="A28" s="260">
        <v>11</v>
      </c>
      <c r="B28" s="19">
        <f t="shared" si="0"/>
        <v>84.6</v>
      </c>
      <c r="C28" s="283">
        <v>84.6</v>
      </c>
      <c r="D28" s="283"/>
      <c r="E28" s="283"/>
      <c r="F28" s="283"/>
      <c r="G28" s="283"/>
      <c r="H28" s="290"/>
      <c r="I28" s="12" t="s">
        <v>195</v>
      </c>
      <c r="J28" s="12" t="s">
        <v>99</v>
      </c>
      <c r="K28" s="291" t="s">
        <v>41</v>
      </c>
      <c r="L28" s="291" t="s">
        <v>196</v>
      </c>
      <c r="M28" s="291"/>
      <c r="N28" s="291"/>
      <c r="O28" s="291"/>
      <c r="P28" s="291"/>
      <c r="Q28" s="296"/>
      <c r="R28" s="290"/>
      <c r="S28" s="291"/>
      <c r="T28" s="260"/>
      <c r="U28" s="260"/>
      <c r="V28" s="260"/>
      <c r="W28" s="260"/>
      <c r="X28" s="260"/>
      <c r="Y28" s="260"/>
      <c r="Z28" s="260"/>
      <c r="AA28" s="260"/>
      <c r="AB28" s="260"/>
      <c r="AC28" s="260"/>
    </row>
    <row r="29" s="275" customFormat="1" ht="174" customHeight="1" spans="1:29">
      <c r="A29" s="260">
        <v>12</v>
      </c>
      <c r="B29" s="19">
        <f t="shared" si="0"/>
        <v>121.6</v>
      </c>
      <c r="C29" s="283">
        <v>121.6</v>
      </c>
      <c r="D29" s="283"/>
      <c r="E29" s="283"/>
      <c r="F29" s="283"/>
      <c r="G29" s="283"/>
      <c r="H29" s="290"/>
      <c r="I29" s="12" t="s">
        <v>197</v>
      </c>
      <c r="J29" s="12" t="s">
        <v>171</v>
      </c>
      <c r="K29" s="291" t="s">
        <v>41</v>
      </c>
      <c r="L29" s="291" t="s">
        <v>198</v>
      </c>
      <c r="M29" s="291" t="s">
        <v>199</v>
      </c>
      <c r="N29" s="291" t="s">
        <v>95</v>
      </c>
      <c r="O29" s="291">
        <v>304</v>
      </c>
      <c r="P29" s="291" t="s">
        <v>45</v>
      </c>
      <c r="Q29" s="299">
        <v>41923</v>
      </c>
      <c r="R29" s="290">
        <v>121.6</v>
      </c>
      <c r="S29" s="291">
        <v>10</v>
      </c>
      <c r="T29" s="260" t="s">
        <v>156</v>
      </c>
      <c r="U29" s="260" t="s">
        <v>200</v>
      </c>
      <c r="V29" s="260"/>
      <c r="W29" s="260" t="s">
        <v>48</v>
      </c>
      <c r="X29" s="260"/>
      <c r="Y29" s="260"/>
      <c r="Z29" s="260"/>
      <c r="AA29" s="260"/>
      <c r="AB29" s="260"/>
      <c r="AC29" s="260"/>
    </row>
    <row r="30" s="275" customFormat="1" ht="87" customHeight="1" spans="1:29">
      <c r="A30" s="260">
        <v>13</v>
      </c>
      <c r="B30" s="19">
        <f t="shared" si="0"/>
        <v>160.72</v>
      </c>
      <c r="C30" s="283">
        <v>160.72</v>
      </c>
      <c r="D30" s="283"/>
      <c r="E30" s="283"/>
      <c r="F30" s="283"/>
      <c r="G30" s="283"/>
      <c r="H30" s="290"/>
      <c r="I30" s="12" t="s">
        <v>201</v>
      </c>
      <c r="J30" s="12" t="s">
        <v>99</v>
      </c>
      <c r="K30" s="291" t="s">
        <v>41</v>
      </c>
      <c r="L30" s="291" t="s">
        <v>202</v>
      </c>
      <c r="M30" s="291" t="s">
        <v>203</v>
      </c>
      <c r="N30" s="291" t="s">
        <v>95</v>
      </c>
      <c r="O30" s="291">
        <v>16072</v>
      </c>
      <c r="P30" s="291" t="s">
        <v>105</v>
      </c>
      <c r="Q30" s="299">
        <v>41923</v>
      </c>
      <c r="R30" s="290">
        <v>160.72</v>
      </c>
      <c r="S30" s="291"/>
      <c r="T30" s="260"/>
      <c r="U30" s="260"/>
      <c r="V30" s="260"/>
      <c r="W30" s="260"/>
      <c r="X30" s="260"/>
      <c r="Y30" s="260"/>
      <c r="Z30" s="260"/>
      <c r="AA30" s="260"/>
      <c r="AB30" s="260"/>
      <c r="AC30" s="260"/>
    </row>
    <row r="31" s="276" customFormat="1" ht="27" spans="1:29">
      <c r="A31" s="240" t="s">
        <v>204</v>
      </c>
      <c r="B31" s="117">
        <f t="shared" si="0"/>
        <v>239.725</v>
      </c>
      <c r="C31" s="288">
        <f t="shared" ref="C31:H31" si="6">SUM(C32:C33)</f>
        <v>139.725</v>
      </c>
      <c r="D31" s="288">
        <f t="shared" si="6"/>
        <v>0</v>
      </c>
      <c r="E31" s="288">
        <f t="shared" si="6"/>
        <v>100</v>
      </c>
      <c r="F31" s="288">
        <f t="shared" si="6"/>
        <v>0</v>
      </c>
      <c r="G31" s="288">
        <f t="shared" si="6"/>
        <v>0</v>
      </c>
      <c r="H31" s="289">
        <f t="shared" si="6"/>
        <v>0</v>
      </c>
      <c r="I31" s="294"/>
      <c r="J31" s="294"/>
      <c r="K31" s="294"/>
      <c r="L31" s="294"/>
      <c r="M31" s="294"/>
      <c r="N31" s="294"/>
      <c r="O31" s="294"/>
      <c r="P31" s="294"/>
      <c r="Q31" s="294"/>
      <c r="R31" s="289">
        <f>SUM(R32:R33)</f>
        <v>190</v>
      </c>
      <c r="S31" s="294"/>
      <c r="T31" s="240"/>
      <c r="U31" s="240"/>
      <c r="V31" s="240"/>
      <c r="W31" s="240"/>
      <c r="X31" s="240"/>
      <c r="Y31" s="240"/>
      <c r="Z31" s="240"/>
      <c r="AA31" s="240"/>
      <c r="AB31" s="240"/>
      <c r="AC31" s="240"/>
    </row>
    <row r="32" s="275" customFormat="1" ht="114" customHeight="1" spans="1:29">
      <c r="A32" s="260">
        <v>1</v>
      </c>
      <c r="B32" s="19">
        <f t="shared" si="0"/>
        <v>49.725</v>
      </c>
      <c r="C32" s="283">
        <v>49.725</v>
      </c>
      <c r="D32" s="283"/>
      <c r="E32" s="283"/>
      <c r="F32" s="283"/>
      <c r="G32" s="283"/>
      <c r="H32" s="290"/>
      <c r="I32" s="12" t="s">
        <v>205</v>
      </c>
      <c r="J32" s="291" t="s">
        <v>99</v>
      </c>
      <c r="K32" s="291" t="s">
        <v>41</v>
      </c>
      <c r="L32" s="291" t="s">
        <v>206</v>
      </c>
      <c r="M32" s="291"/>
      <c r="N32" s="291"/>
      <c r="O32" s="291"/>
      <c r="P32" s="291"/>
      <c r="Q32" s="291"/>
      <c r="R32" s="290"/>
      <c r="S32" s="291"/>
      <c r="T32" s="260"/>
      <c r="U32" s="260"/>
      <c r="V32" s="260"/>
      <c r="W32" s="260"/>
      <c r="X32" s="260"/>
      <c r="Y32" s="260"/>
      <c r="Z32" s="260"/>
      <c r="AA32" s="260"/>
      <c r="AB32" s="260"/>
      <c r="AC32" s="260"/>
    </row>
    <row r="33" s="275" customFormat="1" ht="28.5" spans="1:29">
      <c r="A33" s="260">
        <v>2</v>
      </c>
      <c r="B33" s="19">
        <f t="shared" si="0"/>
        <v>190</v>
      </c>
      <c r="C33" s="283">
        <v>90</v>
      </c>
      <c r="D33" s="283"/>
      <c r="E33" s="283">
        <v>100</v>
      </c>
      <c r="F33" s="283"/>
      <c r="G33" s="283"/>
      <c r="H33" s="290"/>
      <c r="I33" s="12" t="s">
        <v>207</v>
      </c>
      <c r="J33" s="291" t="s">
        <v>99</v>
      </c>
      <c r="K33" s="291" t="s">
        <v>41</v>
      </c>
      <c r="L33" s="291" t="s">
        <v>208</v>
      </c>
      <c r="M33" s="291" t="s">
        <v>119</v>
      </c>
      <c r="N33" s="291" t="s">
        <v>209</v>
      </c>
      <c r="O33" s="291">
        <v>190</v>
      </c>
      <c r="P33" s="291" t="s">
        <v>121</v>
      </c>
      <c r="Q33" s="296">
        <v>41913</v>
      </c>
      <c r="R33" s="290">
        <v>190</v>
      </c>
      <c r="S33" s="291"/>
      <c r="T33" s="260"/>
      <c r="U33" s="260"/>
      <c r="V33" s="260"/>
      <c r="W33" s="260"/>
      <c r="X33" s="260"/>
      <c r="Y33" s="260"/>
      <c r="Z33" s="260"/>
      <c r="AA33" s="260"/>
      <c r="AB33" s="260"/>
      <c r="AC33" s="260"/>
    </row>
    <row r="34" s="276" customFormat="1" ht="27" spans="1:29">
      <c r="A34" s="240" t="s">
        <v>210</v>
      </c>
      <c r="B34" s="117">
        <f t="shared" si="0"/>
        <v>20</v>
      </c>
      <c r="C34" s="288">
        <f t="shared" ref="C34:H34" si="7">SUM(C35)</f>
        <v>0</v>
      </c>
      <c r="D34" s="288">
        <f t="shared" si="7"/>
        <v>0</v>
      </c>
      <c r="E34" s="288">
        <f t="shared" si="7"/>
        <v>0</v>
      </c>
      <c r="F34" s="288">
        <f t="shared" si="7"/>
        <v>0</v>
      </c>
      <c r="G34" s="288">
        <f t="shared" si="7"/>
        <v>20</v>
      </c>
      <c r="H34" s="289">
        <f t="shared" si="7"/>
        <v>0</v>
      </c>
      <c r="I34" s="294"/>
      <c r="J34" s="294"/>
      <c r="K34" s="294"/>
      <c r="L34" s="294"/>
      <c r="M34" s="294"/>
      <c r="N34" s="294"/>
      <c r="O34" s="294"/>
      <c r="P34" s="294"/>
      <c r="Q34" s="294"/>
      <c r="R34" s="289">
        <f>SUM(R36:R38)</f>
        <v>20</v>
      </c>
      <c r="S34" s="294"/>
      <c r="T34" s="240"/>
      <c r="U34" s="240"/>
      <c r="V34" s="240"/>
      <c r="W34" s="240"/>
      <c r="X34" s="240"/>
      <c r="Y34" s="240"/>
      <c r="Z34" s="240"/>
      <c r="AA34" s="240"/>
      <c r="AB34" s="240"/>
      <c r="AC34" s="240"/>
    </row>
    <row r="35" s="275" customFormat="1" ht="138" customHeight="1" spans="1:29">
      <c r="A35" s="260">
        <v>1</v>
      </c>
      <c r="B35" s="19">
        <f t="shared" si="0"/>
        <v>20</v>
      </c>
      <c r="C35" s="283"/>
      <c r="D35" s="283"/>
      <c r="E35" s="283"/>
      <c r="F35" s="283"/>
      <c r="G35" s="283">
        <v>20</v>
      </c>
      <c r="H35" s="291"/>
      <c r="I35" s="291" t="s">
        <v>211</v>
      </c>
      <c r="J35" s="291" t="s">
        <v>99</v>
      </c>
      <c r="K35" s="290" t="s">
        <v>124</v>
      </c>
      <c r="L35" s="291" t="s">
        <v>212</v>
      </c>
      <c r="M35" s="291"/>
      <c r="N35" s="291"/>
      <c r="O35" s="291"/>
      <c r="P35" s="291"/>
      <c r="Q35" s="291"/>
      <c r="R35" s="290"/>
      <c r="S35" s="291">
        <v>15</v>
      </c>
      <c r="T35" s="260" t="s">
        <v>213</v>
      </c>
      <c r="U35" s="260" t="s">
        <v>127</v>
      </c>
      <c r="V35" s="260"/>
      <c r="W35" s="260" t="s">
        <v>48</v>
      </c>
      <c r="X35" s="260"/>
      <c r="Y35" s="260"/>
      <c r="Z35" s="260"/>
      <c r="AA35" s="260"/>
      <c r="AB35" s="260"/>
      <c r="AC35" s="260"/>
    </row>
    <row r="36" s="275" customFormat="1" ht="28.5" spans="1:29">
      <c r="A36" s="260">
        <v>1.1</v>
      </c>
      <c r="B36" s="19">
        <f t="shared" si="0"/>
        <v>2</v>
      </c>
      <c r="C36" s="283"/>
      <c r="D36" s="283"/>
      <c r="E36" s="283"/>
      <c r="F36" s="283"/>
      <c r="G36" s="290">
        <v>2</v>
      </c>
      <c r="H36" s="291"/>
      <c r="I36" s="291" t="s">
        <v>214</v>
      </c>
      <c r="J36" s="291" t="s">
        <v>99</v>
      </c>
      <c r="K36" s="290" t="s">
        <v>124</v>
      </c>
      <c r="L36" s="291" t="s">
        <v>215</v>
      </c>
      <c r="M36" s="291" t="s">
        <v>216</v>
      </c>
      <c r="N36" s="295" t="s">
        <v>120</v>
      </c>
      <c r="O36" s="291">
        <v>10</v>
      </c>
      <c r="P36" s="291" t="s">
        <v>45</v>
      </c>
      <c r="Q36" s="300">
        <v>41913</v>
      </c>
      <c r="R36" s="290">
        <v>2</v>
      </c>
      <c r="S36" s="291"/>
      <c r="T36" s="260"/>
      <c r="U36" s="260"/>
      <c r="V36" s="260"/>
      <c r="W36" s="260"/>
      <c r="X36" s="260"/>
      <c r="Y36" s="260"/>
      <c r="Z36" s="260"/>
      <c r="AA36" s="260"/>
      <c r="AB36" s="260"/>
      <c r="AC36" s="260"/>
    </row>
    <row r="37" s="275" customFormat="1" ht="28.5" spans="1:29">
      <c r="A37" s="260">
        <v>1.2</v>
      </c>
      <c r="B37" s="19">
        <f t="shared" si="0"/>
        <v>16</v>
      </c>
      <c r="C37" s="283"/>
      <c r="D37" s="283"/>
      <c r="E37" s="283"/>
      <c r="F37" s="283"/>
      <c r="G37" s="290">
        <v>16</v>
      </c>
      <c r="H37" s="291"/>
      <c r="I37" s="291" t="s">
        <v>217</v>
      </c>
      <c r="J37" s="291" t="s">
        <v>99</v>
      </c>
      <c r="K37" s="290" t="s">
        <v>124</v>
      </c>
      <c r="L37" s="291" t="s">
        <v>218</v>
      </c>
      <c r="M37" s="291" t="s">
        <v>173</v>
      </c>
      <c r="N37" s="295" t="s">
        <v>120</v>
      </c>
      <c r="O37" s="291">
        <v>320</v>
      </c>
      <c r="P37" s="291" t="s">
        <v>174</v>
      </c>
      <c r="Q37" s="300">
        <v>41914</v>
      </c>
      <c r="R37" s="290">
        <v>16</v>
      </c>
      <c r="S37" s="291"/>
      <c r="T37" s="260"/>
      <c r="U37" s="260"/>
      <c r="V37" s="260"/>
      <c r="W37" s="260"/>
      <c r="X37" s="260"/>
      <c r="Y37" s="260"/>
      <c r="Z37" s="260"/>
      <c r="AA37" s="260"/>
      <c r="AB37" s="260"/>
      <c r="AC37" s="260"/>
    </row>
    <row r="38" s="275" customFormat="1" ht="28.5" spans="1:29">
      <c r="A38" s="260">
        <v>1.3</v>
      </c>
      <c r="B38" s="19">
        <f t="shared" si="0"/>
        <v>2</v>
      </c>
      <c r="C38" s="283"/>
      <c r="D38" s="283"/>
      <c r="E38" s="283"/>
      <c r="F38" s="283"/>
      <c r="G38" s="290">
        <v>2</v>
      </c>
      <c r="H38" s="291"/>
      <c r="I38" s="291" t="s">
        <v>219</v>
      </c>
      <c r="J38" s="291" t="s">
        <v>99</v>
      </c>
      <c r="K38" s="290" t="s">
        <v>124</v>
      </c>
      <c r="L38" s="291" t="s">
        <v>220</v>
      </c>
      <c r="M38" s="291" t="s">
        <v>221</v>
      </c>
      <c r="N38" s="295" t="s">
        <v>120</v>
      </c>
      <c r="O38" s="291">
        <v>400</v>
      </c>
      <c r="P38" s="291" t="s">
        <v>222</v>
      </c>
      <c r="Q38" s="300">
        <v>41915</v>
      </c>
      <c r="R38" s="290">
        <v>2</v>
      </c>
      <c r="S38" s="291"/>
      <c r="T38" s="260"/>
      <c r="U38" s="260"/>
      <c r="V38" s="260"/>
      <c r="W38" s="260"/>
      <c r="X38" s="260"/>
      <c r="Y38" s="260"/>
      <c r="Z38" s="260"/>
      <c r="AA38" s="260"/>
      <c r="AB38" s="260"/>
      <c r="AC38" s="260"/>
    </row>
  </sheetData>
  <autoFilter ref="A6:AC38">
    <extLst/>
  </autoFilter>
  <mergeCells count="37">
    <mergeCell ref="A1:AC1"/>
    <mergeCell ref="A2:C2"/>
    <mergeCell ref="G2:I2"/>
    <mergeCell ref="W2:Y2"/>
    <mergeCell ref="M3:AB3"/>
    <mergeCell ref="M4:W4"/>
    <mergeCell ref="X4:AB4"/>
    <mergeCell ref="AA5:AB5"/>
    <mergeCell ref="A3: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C3:AC6"/>
    <mergeCell ref="B3:H4"/>
    <mergeCell ref="I3:L4"/>
  </mergeCells>
  <dataValidations count="1">
    <dataValidation type="list" allowBlank="1" showInputMessage="1" showErrorMessage="1" sqref="N6">
      <formula1>#REF!</formula1>
    </dataValidation>
  </dataValidation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0"/>
  <sheetViews>
    <sheetView workbookViewId="0">
      <selection activeCell="K9" sqref="K9"/>
    </sheetView>
  </sheetViews>
  <sheetFormatPr defaultColWidth="9" defaultRowHeight="13.5"/>
  <cols>
    <col min="1" max="1" width="16.0666666666667" style="232" customWidth="1"/>
    <col min="2" max="8" width="10.5" style="232" customWidth="1"/>
    <col min="9" max="9" width="34.3833333333333" style="232" customWidth="1"/>
    <col min="10" max="10" width="14.8833333333333" style="232" customWidth="1"/>
    <col min="11" max="11" width="12.6333333333333" style="232" customWidth="1"/>
    <col min="12" max="12" width="48.0166666666667" style="232" customWidth="1"/>
    <col min="13" max="13" width="16.1333333333333" style="232" customWidth="1"/>
    <col min="14" max="14" width="13.4666666666667" style="232" customWidth="1"/>
    <col min="15" max="16" width="10.6333333333333" style="232" customWidth="1"/>
    <col min="17" max="17" width="13.9666666666667" style="232" customWidth="1"/>
    <col min="18" max="18" width="13.525" style="232" customWidth="1"/>
    <col min="19" max="20" width="10.6333333333333" style="232" customWidth="1"/>
    <col min="21" max="21" width="7" style="232" customWidth="1"/>
    <col min="22" max="23" width="13.3833333333333" style="232" customWidth="1"/>
    <col min="24" max="24" width="19.75" style="232" customWidth="1"/>
    <col min="25" max="25" width="17.6333333333333" style="232" customWidth="1"/>
    <col min="26" max="26" width="36.75" style="232" customWidth="1"/>
    <col min="27" max="28" width="9.13333333333333" style="232" customWidth="1"/>
    <col min="29" max="29" width="23" style="232" customWidth="1"/>
    <col min="30" max="30" width="8.75833333333333" style="232" customWidth="1"/>
    <col min="31" max="16384" width="8.75833333333333" style="232"/>
  </cols>
  <sheetData>
    <row r="1" s="224" customFormat="1" ht="14.25" spans="1:29">
      <c r="A1" s="4" t="s">
        <v>0</v>
      </c>
      <c r="B1" s="233"/>
      <c r="C1" s="233"/>
      <c r="D1" s="233"/>
      <c r="E1" s="233"/>
      <c r="F1" s="233"/>
      <c r="G1" s="233"/>
      <c r="H1" s="233"/>
      <c r="I1" s="4"/>
      <c r="J1" s="4"/>
      <c r="K1" s="4"/>
      <c r="L1" s="4"/>
      <c r="M1" s="4"/>
      <c r="N1" s="4"/>
      <c r="O1" s="4"/>
      <c r="P1" s="4"/>
      <c r="Q1" s="4"/>
      <c r="R1" s="233"/>
      <c r="S1" s="4"/>
      <c r="T1" s="4"/>
      <c r="U1" s="4"/>
      <c r="V1" s="4"/>
      <c r="W1" s="4"/>
      <c r="X1" s="4"/>
      <c r="Y1" s="4"/>
      <c r="Z1" s="4"/>
      <c r="AA1" s="4"/>
      <c r="AB1" s="4"/>
      <c r="AC1" s="4"/>
    </row>
    <row r="2" s="224" customFormat="1" ht="31.5" spans="1:29">
      <c r="A2" s="10" t="s">
        <v>223</v>
      </c>
      <c r="B2" s="234"/>
      <c r="C2" s="235"/>
      <c r="D2" s="235"/>
      <c r="E2" s="235"/>
      <c r="F2" s="235"/>
      <c r="G2" s="235"/>
      <c r="H2" s="235"/>
      <c r="I2" s="10"/>
      <c r="J2" s="10"/>
      <c r="K2" s="10"/>
      <c r="L2" s="10"/>
      <c r="M2" s="10"/>
      <c r="N2" s="10"/>
      <c r="O2" s="10"/>
      <c r="P2" s="10"/>
      <c r="Q2" s="10"/>
      <c r="R2" s="235"/>
      <c r="S2" s="10"/>
      <c r="T2" s="10"/>
      <c r="U2" s="10"/>
      <c r="V2" s="10"/>
      <c r="W2" s="10"/>
      <c r="X2" s="10"/>
      <c r="Y2" s="10"/>
      <c r="Z2" s="10"/>
      <c r="AA2" s="10"/>
      <c r="AB2" s="10"/>
      <c r="AC2" s="10"/>
    </row>
    <row r="3" s="224" customFormat="1" ht="14.25" spans="1:29">
      <c r="A3" s="11" t="s">
        <v>2</v>
      </c>
      <c r="B3" s="117" t="s">
        <v>3</v>
      </c>
      <c r="C3" s="117"/>
      <c r="D3" s="117"/>
      <c r="E3" s="117"/>
      <c r="F3" s="117"/>
      <c r="G3" s="117"/>
      <c r="H3" s="117"/>
      <c r="I3" s="11" t="s">
        <v>4</v>
      </c>
      <c r="J3" s="11"/>
      <c r="K3" s="11"/>
      <c r="L3" s="11"/>
      <c r="M3" s="11" t="s">
        <v>5</v>
      </c>
      <c r="N3" s="11"/>
      <c r="O3" s="11"/>
      <c r="P3" s="11"/>
      <c r="Q3" s="11"/>
      <c r="R3" s="117"/>
      <c r="S3" s="11"/>
      <c r="T3" s="11"/>
      <c r="U3" s="11"/>
      <c r="V3" s="11"/>
      <c r="W3" s="11"/>
      <c r="X3" s="11"/>
      <c r="Y3" s="11"/>
      <c r="Z3" s="11"/>
      <c r="AA3" s="11"/>
      <c r="AB3" s="11"/>
      <c r="AC3" s="11" t="s">
        <v>6</v>
      </c>
    </row>
    <row r="4" s="225" customFormat="1" ht="14.25" spans="1:29">
      <c r="A4" s="11"/>
      <c r="B4" s="117"/>
      <c r="C4" s="117"/>
      <c r="D4" s="117"/>
      <c r="E4" s="117"/>
      <c r="F4" s="117"/>
      <c r="G4" s="117"/>
      <c r="H4" s="117"/>
      <c r="I4" s="11"/>
      <c r="J4" s="11"/>
      <c r="K4" s="11"/>
      <c r="L4" s="11"/>
      <c r="M4" s="11" t="s">
        <v>7</v>
      </c>
      <c r="N4" s="11"/>
      <c r="O4" s="11"/>
      <c r="P4" s="11"/>
      <c r="Q4" s="11"/>
      <c r="R4" s="117"/>
      <c r="S4" s="11"/>
      <c r="T4" s="11"/>
      <c r="U4" s="11"/>
      <c r="V4" s="11"/>
      <c r="W4" s="11"/>
      <c r="X4" s="11" t="s">
        <v>8</v>
      </c>
      <c r="Y4" s="11"/>
      <c r="Z4" s="11"/>
      <c r="AA4" s="11"/>
      <c r="AB4" s="11"/>
      <c r="AC4" s="11"/>
    </row>
    <row r="5" s="225" customFormat="1" ht="14.25" spans="1:29">
      <c r="A5" s="11"/>
      <c r="B5" s="117" t="s">
        <v>9</v>
      </c>
      <c r="C5" s="117" t="s">
        <v>10</v>
      </c>
      <c r="D5" s="117" t="s">
        <v>11</v>
      </c>
      <c r="E5" s="117" t="s">
        <v>12</v>
      </c>
      <c r="F5" s="117" t="s">
        <v>13</v>
      </c>
      <c r="G5" s="117" t="s">
        <v>14</v>
      </c>
      <c r="H5" s="117" t="s">
        <v>15</v>
      </c>
      <c r="I5" s="11" t="s">
        <v>16</v>
      </c>
      <c r="J5" s="11" t="s">
        <v>17</v>
      </c>
      <c r="K5" s="11" t="s">
        <v>18</v>
      </c>
      <c r="L5" s="11" t="s">
        <v>19</v>
      </c>
      <c r="M5" s="11" t="s">
        <v>20</v>
      </c>
      <c r="N5" s="11" t="s">
        <v>21</v>
      </c>
      <c r="O5" s="11" t="s">
        <v>22</v>
      </c>
      <c r="P5" s="11" t="s">
        <v>23</v>
      </c>
      <c r="Q5" s="11" t="s">
        <v>24</v>
      </c>
      <c r="R5" s="117" t="s">
        <v>25</v>
      </c>
      <c r="S5" s="11" t="s">
        <v>26</v>
      </c>
      <c r="T5" s="11" t="s">
        <v>27</v>
      </c>
      <c r="U5" s="11" t="s">
        <v>28</v>
      </c>
      <c r="V5" s="11" t="s">
        <v>29</v>
      </c>
      <c r="W5" s="11" t="s">
        <v>30</v>
      </c>
      <c r="X5" s="11" t="s">
        <v>31</v>
      </c>
      <c r="Y5" s="11" t="s">
        <v>32</v>
      </c>
      <c r="Z5" s="11" t="s">
        <v>33</v>
      </c>
      <c r="AA5" s="11" t="s">
        <v>34</v>
      </c>
      <c r="AB5" s="11"/>
      <c r="AC5" s="11"/>
    </row>
    <row r="6" s="224" customFormat="1" ht="42.75" spans="1:29">
      <c r="A6" s="11"/>
      <c r="B6" s="117"/>
      <c r="C6" s="117"/>
      <c r="D6" s="117"/>
      <c r="E6" s="117"/>
      <c r="F6" s="117"/>
      <c r="G6" s="117"/>
      <c r="H6" s="117"/>
      <c r="I6" s="11"/>
      <c r="J6" s="11"/>
      <c r="K6" s="11"/>
      <c r="L6" s="11"/>
      <c r="M6" s="11"/>
      <c r="N6" s="11"/>
      <c r="O6" s="11"/>
      <c r="P6" s="11"/>
      <c r="Q6" s="11"/>
      <c r="R6" s="117"/>
      <c r="S6" s="11"/>
      <c r="T6" s="11"/>
      <c r="U6" s="11"/>
      <c r="V6" s="11"/>
      <c r="W6" s="11"/>
      <c r="X6" s="11"/>
      <c r="Y6" s="11"/>
      <c r="Z6" s="11"/>
      <c r="AA6" s="11" t="s">
        <v>35</v>
      </c>
      <c r="AB6" s="11" t="s">
        <v>36</v>
      </c>
      <c r="AC6" s="11"/>
    </row>
    <row r="7" s="226" customFormat="1" ht="14.25" spans="1:29">
      <c r="A7" s="236">
        <v>1</v>
      </c>
      <c r="B7" s="236">
        <v>2</v>
      </c>
      <c r="C7" s="236">
        <v>3</v>
      </c>
      <c r="D7" s="236">
        <v>4</v>
      </c>
      <c r="E7" s="236">
        <v>5</v>
      </c>
      <c r="F7" s="236">
        <v>6</v>
      </c>
      <c r="G7" s="236">
        <v>7</v>
      </c>
      <c r="H7" s="236">
        <v>8</v>
      </c>
      <c r="I7" s="236">
        <v>9</v>
      </c>
      <c r="J7" s="236">
        <v>10</v>
      </c>
      <c r="K7" s="236">
        <v>11</v>
      </c>
      <c r="L7" s="236">
        <v>12</v>
      </c>
      <c r="M7" s="236">
        <v>13</v>
      </c>
      <c r="N7" s="236">
        <v>14</v>
      </c>
      <c r="O7" s="236">
        <v>15</v>
      </c>
      <c r="P7" s="236">
        <v>16</v>
      </c>
      <c r="Q7" s="236">
        <v>17</v>
      </c>
      <c r="R7" s="236">
        <v>18</v>
      </c>
      <c r="S7" s="236">
        <v>19</v>
      </c>
      <c r="T7" s="236">
        <v>20</v>
      </c>
      <c r="U7" s="236">
        <v>21</v>
      </c>
      <c r="V7" s="236">
        <v>22</v>
      </c>
      <c r="W7" s="236">
        <v>23</v>
      </c>
      <c r="X7" s="236">
        <v>24</v>
      </c>
      <c r="Y7" s="236">
        <v>25</v>
      </c>
      <c r="Z7" s="236">
        <v>26</v>
      </c>
      <c r="AA7" s="236">
        <v>27</v>
      </c>
      <c r="AB7" s="236">
        <v>28</v>
      </c>
      <c r="AC7" s="236">
        <v>29</v>
      </c>
    </row>
    <row r="8" s="227" customFormat="1" ht="35" customHeight="1" spans="1:29">
      <c r="A8" s="11" t="s">
        <v>37</v>
      </c>
      <c r="B8" s="117">
        <f t="shared" ref="B8:B16" si="0">SUM(C8:H8)</f>
        <v>510.5844</v>
      </c>
      <c r="C8" s="117">
        <f t="shared" ref="C8:H8" si="1">SUM(C9+C11+C14+C19)</f>
        <v>370.5844</v>
      </c>
      <c r="D8" s="117">
        <f t="shared" si="1"/>
        <v>0</v>
      </c>
      <c r="E8" s="117">
        <f t="shared" si="1"/>
        <v>0</v>
      </c>
      <c r="F8" s="117">
        <f t="shared" si="1"/>
        <v>0</v>
      </c>
      <c r="G8" s="117">
        <f t="shared" si="1"/>
        <v>70</v>
      </c>
      <c r="H8" s="117">
        <f t="shared" si="1"/>
        <v>70</v>
      </c>
      <c r="I8" s="11"/>
      <c r="J8" s="11"/>
      <c r="K8" s="11"/>
      <c r="L8" s="11"/>
      <c r="M8" s="11"/>
      <c r="N8" s="11"/>
      <c r="O8" s="11"/>
      <c r="P8" s="11"/>
      <c r="Q8" s="11"/>
      <c r="R8" s="117">
        <f>SUM(R9+R11+R14+R19)</f>
        <v>388.8344</v>
      </c>
      <c r="S8" s="11"/>
      <c r="T8" s="11"/>
      <c r="U8" s="11"/>
      <c r="V8" s="11"/>
      <c r="W8" s="11"/>
      <c r="X8" s="11"/>
      <c r="Y8" s="11"/>
      <c r="Z8" s="11"/>
      <c r="AA8" s="11"/>
      <c r="AB8" s="11"/>
      <c r="AC8" s="11"/>
    </row>
    <row r="9" s="228" customFormat="1" ht="29" customHeight="1" spans="1:29">
      <c r="A9" s="79" t="s">
        <v>38</v>
      </c>
      <c r="B9" s="119">
        <f t="shared" si="0"/>
        <v>38.8344</v>
      </c>
      <c r="C9" s="119">
        <f t="shared" ref="C9:H9" si="2">SUM(C10)</f>
        <v>38.8344</v>
      </c>
      <c r="D9" s="119">
        <f t="shared" si="2"/>
        <v>0</v>
      </c>
      <c r="E9" s="119">
        <f t="shared" si="2"/>
        <v>0</v>
      </c>
      <c r="F9" s="119">
        <f t="shared" si="2"/>
        <v>0</v>
      </c>
      <c r="G9" s="119">
        <f t="shared" si="2"/>
        <v>0</v>
      </c>
      <c r="H9" s="119">
        <f t="shared" si="2"/>
        <v>0</v>
      </c>
      <c r="I9" s="79"/>
      <c r="J9" s="79"/>
      <c r="K9" s="79"/>
      <c r="L9" s="79"/>
      <c r="M9" s="79"/>
      <c r="N9" s="79"/>
      <c r="O9" s="79"/>
      <c r="P9" s="79"/>
      <c r="Q9" s="79"/>
      <c r="R9" s="119">
        <f>SUM(R10)</f>
        <v>38.8344</v>
      </c>
      <c r="S9" s="79"/>
      <c r="T9" s="79"/>
      <c r="U9" s="79"/>
      <c r="V9" s="79"/>
      <c r="W9" s="79"/>
      <c r="X9" s="79"/>
      <c r="Y9" s="79"/>
      <c r="Z9" s="79"/>
      <c r="AA9" s="79"/>
      <c r="AB9" s="79"/>
      <c r="AC9" s="79"/>
    </row>
    <row r="10" s="229" customFormat="1" ht="37" customHeight="1" spans="1:29">
      <c r="A10" s="45">
        <v>1</v>
      </c>
      <c r="B10" s="180">
        <f t="shared" si="0"/>
        <v>38.8344</v>
      </c>
      <c r="C10" s="237">
        <v>38.8344</v>
      </c>
      <c r="D10" s="238"/>
      <c r="E10" s="238"/>
      <c r="F10" s="239"/>
      <c r="G10" s="239"/>
      <c r="H10" s="239"/>
      <c r="I10" s="249" t="s">
        <v>224</v>
      </c>
      <c r="J10" s="250" t="s">
        <v>99</v>
      </c>
      <c r="K10" s="52" t="s">
        <v>225</v>
      </c>
      <c r="L10" s="251" t="s">
        <v>226</v>
      </c>
      <c r="M10" s="45" t="s">
        <v>227</v>
      </c>
      <c r="N10" s="252" t="s">
        <v>44</v>
      </c>
      <c r="O10" s="45">
        <v>1.3</v>
      </c>
      <c r="P10" s="252" t="s">
        <v>53</v>
      </c>
      <c r="Q10" s="269">
        <v>42283</v>
      </c>
      <c r="R10" s="237">
        <v>38.8344</v>
      </c>
      <c r="S10" s="45">
        <v>10</v>
      </c>
      <c r="T10" s="52" t="s">
        <v>228</v>
      </c>
      <c r="U10" s="52" t="s">
        <v>87</v>
      </c>
      <c r="V10" s="45"/>
      <c r="W10" s="52" t="s">
        <v>48</v>
      </c>
      <c r="X10" s="45"/>
      <c r="Y10" s="45"/>
      <c r="Z10" s="45"/>
      <c r="AA10" s="45"/>
      <c r="AB10" s="45"/>
      <c r="AC10" s="251"/>
    </row>
    <row r="11" s="230" customFormat="1" ht="24" customHeight="1" spans="1:29">
      <c r="A11" s="240" t="s">
        <v>229</v>
      </c>
      <c r="B11" s="241">
        <f t="shared" si="0"/>
        <v>331.75</v>
      </c>
      <c r="C11" s="242">
        <f t="shared" ref="C11:H11" si="3">SUM(C12:C13)</f>
        <v>331.75</v>
      </c>
      <c r="D11" s="242">
        <f t="shared" si="3"/>
        <v>0</v>
      </c>
      <c r="E11" s="242">
        <f t="shared" si="3"/>
        <v>0</v>
      </c>
      <c r="F11" s="242">
        <f t="shared" si="3"/>
        <v>0</v>
      </c>
      <c r="G11" s="242">
        <f t="shared" si="3"/>
        <v>0</v>
      </c>
      <c r="H11" s="242">
        <f t="shared" si="3"/>
        <v>0</v>
      </c>
      <c r="I11" s="253"/>
      <c r="J11" s="254"/>
      <c r="K11" s="254"/>
      <c r="L11" s="254"/>
      <c r="M11" s="254"/>
      <c r="N11" s="254"/>
      <c r="O11" s="254"/>
      <c r="P11" s="254"/>
      <c r="Q11" s="254"/>
      <c r="R11" s="242">
        <f>SUM(R12:R13)</f>
        <v>210</v>
      </c>
      <c r="S11" s="254"/>
      <c r="T11" s="254"/>
      <c r="U11" s="254"/>
      <c r="V11" s="254"/>
      <c r="W11" s="254"/>
      <c r="X11" s="254"/>
      <c r="Y11" s="254"/>
      <c r="Z11" s="254"/>
      <c r="AA11" s="254"/>
      <c r="AB11" s="254"/>
      <c r="AC11" s="254"/>
    </row>
    <row r="12" s="229" customFormat="1" ht="31" customHeight="1" spans="1:29">
      <c r="A12" s="243">
        <v>1</v>
      </c>
      <c r="B12" s="241">
        <f t="shared" si="0"/>
        <v>121.75</v>
      </c>
      <c r="C12" s="238">
        <v>121.75</v>
      </c>
      <c r="D12" s="244"/>
      <c r="E12" s="245"/>
      <c r="F12" s="244"/>
      <c r="G12" s="244"/>
      <c r="H12" s="244"/>
      <c r="I12" s="249" t="s">
        <v>230</v>
      </c>
      <c r="J12" s="255" t="s">
        <v>99</v>
      </c>
      <c r="K12" s="256" t="s">
        <v>41</v>
      </c>
      <c r="L12" s="255" t="s">
        <v>231</v>
      </c>
      <c r="M12" s="243"/>
      <c r="N12" s="257"/>
      <c r="O12" s="257"/>
      <c r="P12" s="257"/>
      <c r="Q12" s="257"/>
      <c r="R12" s="244"/>
      <c r="S12" s="257"/>
      <c r="T12" s="257"/>
      <c r="U12" s="257"/>
      <c r="V12" s="257"/>
      <c r="W12" s="257"/>
      <c r="X12" s="257"/>
      <c r="Y12" s="257"/>
      <c r="Z12" s="257"/>
      <c r="AA12" s="257"/>
      <c r="AB12" s="257"/>
      <c r="AC12" s="257"/>
    </row>
    <row r="13" s="229" customFormat="1" ht="38" customHeight="1" spans="1:29">
      <c r="A13" s="243">
        <v>2</v>
      </c>
      <c r="B13" s="241">
        <f t="shared" si="0"/>
        <v>210</v>
      </c>
      <c r="C13" s="238">
        <v>210</v>
      </c>
      <c r="D13" s="238"/>
      <c r="E13" s="238"/>
      <c r="F13" s="244"/>
      <c r="G13" s="245"/>
      <c r="H13" s="244"/>
      <c r="I13" s="258" t="s">
        <v>232</v>
      </c>
      <c r="J13" s="255" t="s">
        <v>99</v>
      </c>
      <c r="K13" s="256" t="s">
        <v>41</v>
      </c>
      <c r="L13" s="258" t="s">
        <v>233</v>
      </c>
      <c r="M13" s="252" t="s">
        <v>119</v>
      </c>
      <c r="N13" s="252" t="s">
        <v>209</v>
      </c>
      <c r="O13" s="257">
        <v>210</v>
      </c>
      <c r="P13" s="252" t="s">
        <v>121</v>
      </c>
      <c r="Q13" s="269">
        <v>42278</v>
      </c>
      <c r="R13" s="244">
        <v>210</v>
      </c>
      <c r="S13" s="257"/>
      <c r="T13" s="257"/>
      <c r="U13" s="257"/>
      <c r="V13" s="257"/>
      <c r="W13" s="257"/>
      <c r="X13" s="257"/>
      <c r="Y13" s="257"/>
      <c r="Z13" s="257"/>
      <c r="AA13" s="257"/>
      <c r="AB13" s="257"/>
      <c r="AC13" s="258"/>
    </row>
    <row r="14" s="229" customFormat="1" ht="39" customHeight="1" spans="1:29">
      <c r="A14" s="240" t="s">
        <v>234</v>
      </c>
      <c r="B14" s="241">
        <f t="shared" si="0"/>
        <v>70</v>
      </c>
      <c r="C14" s="238">
        <f t="shared" ref="C14:H14" si="4">SUM(C15:C18)</f>
        <v>0</v>
      </c>
      <c r="D14" s="238">
        <f t="shared" si="4"/>
        <v>0</v>
      </c>
      <c r="E14" s="238">
        <f t="shared" si="4"/>
        <v>0</v>
      </c>
      <c r="F14" s="244">
        <f t="shared" si="4"/>
        <v>0</v>
      </c>
      <c r="G14" s="245">
        <f t="shared" si="4"/>
        <v>70</v>
      </c>
      <c r="H14" s="244">
        <f t="shared" si="4"/>
        <v>0</v>
      </c>
      <c r="I14" s="258"/>
      <c r="J14" s="255"/>
      <c r="K14" s="256"/>
      <c r="L14" s="258"/>
      <c r="M14" s="257"/>
      <c r="N14" s="257"/>
      <c r="O14" s="257"/>
      <c r="P14" s="257"/>
      <c r="Q14" s="269"/>
      <c r="R14" s="270">
        <f>SUM(R15:R18)</f>
        <v>70</v>
      </c>
      <c r="S14" s="257"/>
      <c r="T14" s="257"/>
      <c r="U14" s="257"/>
      <c r="V14" s="257"/>
      <c r="W14" s="257"/>
      <c r="X14" s="257"/>
      <c r="Y14" s="257"/>
      <c r="Z14" s="257"/>
      <c r="AA14" s="257"/>
      <c r="AB14" s="257"/>
      <c r="AC14" s="258"/>
    </row>
    <row r="15" s="231" customFormat="1" ht="46" customHeight="1" spans="1:29">
      <c r="A15" s="231">
        <v>1</v>
      </c>
      <c r="B15" s="180">
        <f t="shared" si="0"/>
        <v>30</v>
      </c>
      <c r="C15" s="245"/>
      <c r="D15" s="245"/>
      <c r="E15" s="245"/>
      <c r="F15" s="245"/>
      <c r="G15" s="245">
        <v>30</v>
      </c>
      <c r="H15" s="245"/>
      <c r="I15" s="259" t="s">
        <v>235</v>
      </c>
      <c r="J15" s="255" t="s">
        <v>99</v>
      </c>
      <c r="K15" s="260" t="s">
        <v>191</v>
      </c>
      <c r="L15" s="258" t="s">
        <v>236</v>
      </c>
      <c r="M15" s="243" t="s">
        <v>237</v>
      </c>
      <c r="N15" s="243" t="s">
        <v>95</v>
      </c>
      <c r="O15" s="243">
        <v>600</v>
      </c>
      <c r="P15" s="255" t="s">
        <v>174</v>
      </c>
      <c r="Q15" s="269">
        <v>42280</v>
      </c>
      <c r="R15" s="245">
        <v>30</v>
      </c>
      <c r="S15" s="243"/>
      <c r="T15" s="243"/>
      <c r="U15" s="243"/>
      <c r="V15" s="243"/>
      <c r="W15" s="243"/>
      <c r="X15" s="243"/>
      <c r="Y15" s="243"/>
      <c r="Z15" s="243"/>
      <c r="AA15" s="243"/>
      <c r="AB15" s="243"/>
      <c r="AC15" s="243"/>
    </row>
    <row r="16" s="231" customFormat="1" ht="36" customHeight="1" spans="1:23">
      <c r="A16" s="243">
        <v>2</v>
      </c>
      <c r="B16" s="180">
        <f t="shared" si="0"/>
        <v>20</v>
      </c>
      <c r="C16" s="245"/>
      <c r="D16" s="245"/>
      <c r="E16" s="245"/>
      <c r="F16" s="245"/>
      <c r="G16" s="245">
        <v>20</v>
      </c>
      <c r="H16" s="245"/>
      <c r="I16" s="259" t="s">
        <v>238</v>
      </c>
      <c r="J16" s="255" t="s">
        <v>99</v>
      </c>
      <c r="K16" s="78" t="s">
        <v>239</v>
      </c>
      <c r="L16" s="260" t="s">
        <v>240</v>
      </c>
      <c r="M16" s="243" t="s">
        <v>173</v>
      </c>
      <c r="N16" s="255" t="s">
        <v>120</v>
      </c>
      <c r="O16" s="243">
        <v>400</v>
      </c>
      <c r="P16" s="255" t="s">
        <v>174</v>
      </c>
      <c r="Q16" s="271">
        <v>41913</v>
      </c>
      <c r="R16" s="245">
        <v>20</v>
      </c>
      <c r="S16" s="243">
        <v>15</v>
      </c>
      <c r="T16" s="255" t="s">
        <v>126</v>
      </c>
      <c r="U16" s="255" t="s">
        <v>127</v>
      </c>
      <c r="V16" s="243"/>
      <c r="W16" s="255" t="s">
        <v>48</v>
      </c>
    </row>
    <row r="17" s="231" customFormat="1" ht="23" customHeight="1" spans="1:23">
      <c r="A17" s="78">
        <v>3</v>
      </c>
      <c r="B17" s="78">
        <f>SUM(C17:H18)</f>
        <v>20</v>
      </c>
      <c r="C17" s="78"/>
      <c r="D17" s="78"/>
      <c r="E17" s="78"/>
      <c r="F17" s="78"/>
      <c r="G17" s="78">
        <v>20</v>
      </c>
      <c r="H17" s="78"/>
      <c r="I17" s="261" t="s">
        <v>238</v>
      </c>
      <c r="J17" s="78" t="s">
        <v>99</v>
      </c>
      <c r="K17" s="262" t="s">
        <v>241</v>
      </c>
      <c r="L17" s="260" t="s">
        <v>242</v>
      </c>
      <c r="M17" s="243" t="s">
        <v>243</v>
      </c>
      <c r="N17" s="255" t="s">
        <v>120</v>
      </c>
      <c r="O17" s="243">
        <v>25</v>
      </c>
      <c r="P17" s="255" t="s">
        <v>45</v>
      </c>
      <c r="Q17" s="271">
        <v>41913</v>
      </c>
      <c r="R17" s="245">
        <v>5</v>
      </c>
      <c r="S17" s="243">
        <v>10</v>
      </c>
      <c r="T17" s="255" t="s">
        <v>244</v>
      </c>
      <c r="U17" s="255" t="s">
        <v>245</v>
      </c>
      <c r="V17" s="243"/>
      <c r="W17" s="255" t="s">
        <v>48</v>
      </c>
    </row>
    <row r="18" s="231" customFormat="1" ht="27" customHeight="1" spans="1:23">
      <c r="A18" s="78"/>
      <c r="B18" s="78"/>
      <c r="C18" s="78"/>
      <c r="D18" s="78"/>
      <c r="E18" s="78"/>
      <c r="F18" s="78"/>
      <c r="G18" s="78"/>
      <c r="H18" s="78"/>
      <c r="I18" s="263"/>
      <c r="J18" s="78"/>
      <c r="K18" s="78"/>
      <c r="L18" s="260"/>
      <c r="M18" s="243" t="s">
        <v>173</v>
      </c>
      <c r="N18" s="255" t="s">
        <v>120</v>
      </c>
      <c r="O18" s="243">
        <v>300</v>
      </c>
      <c r="P18" s="255" t="s">
        <v>174</v>
      </c>
      <c r="Q18" s="271">
        <v>41913</v>
      </c>
      <c r="R18" s="245">
        <v>15</v>
      </c>
      <c r="S18" s="243">
        <v>5</v>
      </c>
      <c r="T18" s="255" t="s">
        <v>244</v>
      </c>
      <c r="U18" s="255" t="s">
        <v>245</v>
      </c>
      <c r="V18" s="243"/>
      <c r="W18" s="255" t="s">
        <v>246</v>
      </c>
    </row>
    <row r="19" s="228" customFormat="1" ht="34" customHeight="1" spans="1:29">
      <c r="A19" s="246" t="s">
        <v>247</v>
      </c>
      <c r="B19" s="180">
        <f>SUM(C19:H19)</f>
        <v>70</v>
      </c>
      <c r="C19" s="247">
        <f t="shared" ref="C19:H19" si="5">SUM(C20)</f>
        <v>0</v>
      </c>
      <c r="D19" s="247">
        <f t="shared" si="5"/>
        <v>0</v>
      </c>
      <c r="E19" s="247">
        <f t="shared" si="5"/>
        <v>0</v>
      </c>
      <c r="F19" s="247">
        <f t="shared" si="5"/>
        <v>0</v>
      </c>
      <c r="G19" s="247">
        <f t="shared" si="5"/>
        <v>0</v>
      </c>
      <c r="H19" s="247">
        <f t="shared" si="5"/>
        <v>70</v>
      </c>
      <c r="I19" s="264"/>
      <c r="J19" s="265"/>
      <c r="K19" s="265"/>
      <c r="L19" s="265"/>
      <c r="M19" s="265"/>
      <c r="N19" s="265"/>
      <c r="O19" s="265"/>
      <c r="P19" s="265"/>
      <c r="Q19" s="265"/>
      <c r="R19" s="247">
        <f>SUM(R20)</f>
        <v>70</v>
      </c>
      <c r="S19" s="265"/>
      <c r="T19" s="265"/>
      <c r="U19" s="265"/>
      <c r="V19" s="265"/>
      <c r="W19" s="265"/>
      <c r="X19" s="265"/>
      <c r="Y19" s="265"/>
      <c r="Z19" s="265"/>
      <c r="AA19" s="265"/>
      <c r="AB19" s="265"/>
      <c r="AC19" s="265"/>
    </row>
    <row r="20" s="228" customFormat="1" ht="82" customHeight="1" spans="1:29">
      <c r="A20" s="246">
        <v>1</v>
      </c>
      <c r="B20" s="180">
        <f>SUM(C20:H20)</f>
        <v>70</v>
      </c>
      <c r="C20" s="247"/>
      <c r="D20" s="247"/>
      <c r="E20" s="247"/>
      <c r="F20" s="247"/>
      <c r="G20" s="247"/>
      <c r="H20" s="248">
        <v>70</v>
      </c>
      <c r="I20" s="266" t="s">
        <v>248</v>
      </c>
      <c r="J20" s="267" t="s">
        <v>99</v>
      </c>
      <c r="K20" s="267" t="s">
        <v>41</v>
      </c>
      <c r="L20" s="266" t="s">
        <v>249</v>
      </c>
      <c r="M20" s="267" t="s">
        <v>119</v>
      </c>
      <c r="N20" s="255" t="s">
        <v>120</v>
      </c>
      <c r="O20" s="268">
        <v>70</v>
      </c>
      <c r="P20" s="267" t="s">
        <v>121</v>
      </c>
      <c r="Q20" s="271">
        <v>41913</v>
      </c>
      <c r="R20" s="248">
        <v>70</v>
      </c>
      <c r="S20" s="265"/>
      <c r="T20" s="265"/>
      <c r="U20" s="265"/>
      <c r="V20" s="265"/>
      <c r="W20" s="265"/>
      <c r="X20" s="265"/>
      <c r="Y20" s="265"/>
      <c r="Z20" s="265"/>
      <c r="AA20" s="265"/>
      <c r="AB20" s="265"/>
      <c r="AC20" s="265"/>
    </row>
  </sheetData>
  <autoFilter ref="A6:AC20">
    <extLst/>
  </autoFilter>
  <mergeCells count="46">
    <mergeCell ref="A2:AC2"/>
    <mergeCell ref="M3:AB3"/>
    <mergeCell ref="M4:W4"/>
    <mergeCell ref="X4:AB4"/>
    <mergeCell ref="AA5:AB5"/>
    <mergeCell ref="A3:A6"/>
    <mergeCell ref="A17:A18"/>
    <mergeCell ref="B5:B6"/>
    <mergeCell ref="B17:B18"/>
    <mergeCell ref="C5:C6"/>
    <mergeCell ref="C17:C18"/>
    <mergeCell ref="D5:D6"/>
    <mergeCell ref="D17:D18"/>
    <mergeCell ref="E5:E6"/>
    <mergeCell ref="E17:E18"/>
    <mergeCell ref="F5:F6"/>
    <mergeCell ref="F17:F18"/>
    <mergeCell ref="G5:G6"/>
    <mergeCell ref="G17:G18"/>
    <mergeCell ref="H5:H6"/>
    <mergeCell ref="H17:H18"/>
    <mergeCell ref="I5:I6"/>
    <mergeCell ref="I17:I18"/>
    <mergeCell ref="J5:J6"/>
    <mergeCell ref="J17:J18"/>
    <mergeCell ref="K5:K6"/>
    <mergeCell ref="K17:K18"/>
    <mergeCell ref="L5:L6"/>
    <mergeCell ref="L17:L18"/>
    <mergeCell ref="M5:M6"/>
    <mergeCell ref="N5:N6"/>
    <mergeCell ref="O5:O6"/>
    <mergeCell ref="P5:P6"/>
    <mergeCell ref="Q5:Q6"/>
    <mergeCell ref="R5:R6"/>
    <mergeCell ref="S5:S6"/>
    <mergeCell ref="T5:T6"/>
    <mergeCell ref="U5:U6"/>
    <mergeCell ref="V5:V6"/>
    <mergeCell ref="W5:W6"/>
    <mergeCell ref="X5:X6"/>
    <mergeCell ref="Y5:Y6"/>
    <mergeCell ref="Z5:Z6"/>
    <mergeCell ref="AC3:AC6"/>
    <mergeCell ref="B3:H4"/>
    <mergeCell ref="I3:L4"/>
  </mergeCells>
  <dataValidations count="1">
    <dataValidation type="list" allowBlank="1" showInputMessage="1" showErrorMessage="1" sqref="N6">
      <formula1>#REF!</formula1>
    </dataValidation>
  </dataValidations>
  <pageMargins left="0.75" right="0.75" top="1" bottom="1" header="0.5" footer="0.5"/>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49"/>
  <sheetViews>
    <sheetView workbookViewId="0">
      <selection activeCell="C14" sqref="C14:C19"/>
    </sheetView>
  </sheetViews>
  <sheetFormatPr defaultColWidth="9" defaultRowHeight="13.5"/>
  <cols>
    <col min="1" max="1" width="16.3833333333333" style="9" customWidth="1"/>
    <col min="2" max="8" width="10.5" style="9" customWidth="1"/>
    <col min="9" max="9" width="33.3333333333333" style="9" customWidth="1"/>
    <col min="10" max="10" width="10.6333333333333" style="9" customWidth="1"/>
    <col min="11" max="11" width="12.6333333333333" style="9" customWidth="1"/>
    <col min="12" max="12" width="49.25" style="9" customWidth="1"/>
    <col min="13" max="13" width="10.6333333333333" style="9" customWidth="1"/>
    <col min="14" max="14" width="14.75" style="9" customWidth="1"/>
    <col min="15" max="17" width="10.6333333333333" style="9" customWidth="1"/>
    <col min="18" max="18" width="13.525" style="9" customWidth="1"/>
    <col min="19" max="19" width="10.6333333333333" style="9" customWidth="1"/>
    <col min="20" max="20" width="10.6333333333333" style="216" customWidth="1"/>
    <col min="21" max="28" width="10.6333333333333" style="9" customWidth="1"/>
    <col min="29" max="29" width="23" style="9" customWidth="1"/>
    <col min="30" max="16384" width="8.75" style="9"/>
  </cols>
  <sheetData>
    <row r="1" s="1" customFormat="1" ht="14.25" spans="1:29">
      <c r="A1" s="145" t="s">
        <v>0</v>
      </c>
      <c r="B1" s="4"/>
      <c r="C1" s="4"/>
      <c r="D1" s="4"/>
      <c r="E1" s="145"/>
      <c r="F1" s="145"/>
      <c r="G1" s="145"/>
      <c r="H1" s="145"/>
      <c r="I1" s="145"/>
      <c r="J1" s="145"/>
      <c r="K1" s="4"/>
      <c r="L1" s="145"/>
      <c r="M1" s="2"/>
      <c r="N1" s="4"/>
      <c r="O1" s="2"/>
      <c r="P1" s="2"/>
      <c r="Q1" s="4"/>
      <c r="R1" s="2"/>
      <c r="S1" s="4"/>
      <c r="T1" s="4"/>
      <c r="U1" s="2"/>
      <c r="V1" s="2"/>
      <c r="W1" s="2"/>
      <c r="X1" s="2"/>
      <c r="Y1" s="2"/>
      <c r="Z1" s="2"/>
      <c r="AA1" s="2"/>
      <c r="AB1" s="2"/>
      <c r="AC1" s="2"/>
    </row>
    <row r="2" s="1" customFormat="1" ht="33" customHeight="1" spans="1:29">
      <c r="A2" s="10" t="s">
        <v>250</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1" customFormat="1" ht="14.25" spans="1:29">
      <c r="A3" s="11" t="s">
        <v>2</v>
      </c>
      <c r="B3" s="11" t="s">
        <v>3</v>
      </c>
      <c r="C3" s="11"/>
      <c r="D3" s="11"/>
      <c r="E3" s="11"/>
      <c r="F3" s="11"/>
      <c r="G3" s="11"/>
      <c r="H3" s="11"/>
      <c r="I3" s="156" t="s">
        <v>4</v>
      </c>
      <c r="J3" s="157"/>
      <c r="K3" s="157"/>
      <c r="L3" s="158"/>
      <c r="M3" s="11" t="s">
        <v>5</v>
      </c>
      <c r="N3" s="11"/>
      <c r="O3" s="11"/>
      <c r="P3" s="11"/>
      <c r="Q3" s="11"/>
      <c r="R3" s="11"/>
      <c r="S3" s="11"/>
      <c r="T3" s="11"/>
      <c r="U3" s="11"/>
      <c r="V3" s="11"/>
      <c r="W3" s="11"/>
      <c r="X3" s="11"/>
      <c r="Y3" s="11"/>
      <c r="Z3" s="11"/>
      <c r="AA3" s="11"/>
      <c r="AB3" s="11"/>
      <c r="AC3" s="162" t="s">
        <v>6</v>
      </c>
    </row>
    <row r="4" s="2" customFormat="1" ht="14.25" spans="1:29">
      <c r="A4" s="11"/>
      <c r="B4" s="11"/>
      <c r="C4" s="11"/>
      <c r="D4" s="11"/>
      <c r="E4" s="11"/>
      <c r="F4" s="11"/>
      <c r="G4" s="11"/>
      <c r="H4" s="11"/>
      <c r="I4" s="159"/>
      <c r="J4" s="160"/>
      <c r="K4" s="160"/>
      <c r="L4" s="161"/>
      <c r="M4" s="11" t="s">
        <v>7</v>
      </c>
      <c r="N4" s="11"/>
      <c r="O4" s="11"/>
      <c r="P4" s="11"/>
      <c r="Q4" s="11"/>
      <c r="R4" s="11"/>
      <c r="S4" s="11"/>
      <c r="T4" s="11"/>
      <c r="U4" s="11"/>
      <c r="V4" s="11"/>
      <c r="W4" s="11"/>
      <c r="X4" s="11" t="s">
        <v>8</v>
      </c>
      <c r="Y4" s="11"/>
      <c r="Z4" s="11"/>
      <c r="AA4" s="11"/>
      <c r="AB4" s="11"/>
      <c r="AC4" s="174"/>
    </row>
    <row r="5" s="2" customFormat="1" ht="14.25" spans="1:29">
      <c r="A5" s="11"/>
      <c r="B5" s="11" t="s">
        <v>9</v>
      </c>
      <c r="C5" s="11" t="s">
        <v>10</v>
      </c>
      <c r="D5" s="11" t="s">
        <v>11</v>
      </c>
      <c r="E5" s="11" t="s">
        <v>12</v>
      </c>
      <c r="F5" s="11" t="s">
        <v>13</v>
      </c>
      <c r="G5" s="11" t="s">
        <v>14</v>
      </c>
      <c r="H5" s="11" t="s">
        <v>15</v>
      </c>
      <c r="I5" s="162" t="s">
        <v>16</v>
      </c>
      <c r="J5" s="162" t="s">
        <v>17</v>
      </c>
      <c r="K5" s="162" t="s">
        <v>18</v>
      </c>
      <c r="L5" s="6" t="s">
        <v>19</v>
      </c>
      <c r="M5" s="162" t="s">
        <v>20</v>
      </c>
      <c r="N5" s="162" t="s">
        <v>21</v>
      </c>
      <c r="O5" s="162" t="s">
        <v>22</v>
      </c>
      <c r="P5" s="162" t="s">
        <v>23</v>
      </c>
      <c r="Q5" s="162" t="s">
        <v>24</v>
      </c>
      <c r="R5" s="162" t="s">
        <v>25</v>
      </c>
      <c r="S5" s="162" t="s">
        <v>26</v>
      </c>
      <c r="T5" s="162" t="s">
        <v>27</v>
      </c>
      <c r="U5" s="162" t="s">
        <v>28</v>
      </c>
      <c r="V5" s="162" t="s">
        <v>29</v>
      </c>
      <c r="W5" s="162" t="s">
        <v>30</v>
      </c>
      <c r="X5" s="162" t="s">
        <v>31</v>
      </c>
      <c r="Y5" s="162" t="s">
        <v>32</v>
      </c>
      <c r="Z5" s="162" t="s">
        <v>33</v>
      </c>
      <c r="AA5" s="11" t="s">
        <v>34</v>
      </c>
      <c r="AB5" s="11"/>
      <c r="AC5" s="174"/>
    </row>
    <row r="6" s="1" customFormat="1" ht="42.75" spans="1:29">
      <c r="A6" s="11"/>
      <c r="B6" s="11"/>
      <c r="C6" s="11"/>
      <c r="D6" s="11"/>
      <c r="E6" s="11"/>
      <c r="F6" s="11"/>
      <c r="G6" s="11"/>
      <c r="H6" s="11"/>
      <c r="I6" s="163"/>
      <c r="J6" s="163"/>
      <c r="K6" s="163"/>
      <c r="L6" s="6"/>
      <c r="M6" s="163"/>
      <c r="N6" s="163"/>
      <c r="O6" s="163"/>
      <c r="P6" s="163"/>
      <c r="Q6" s="163"/>
      <c r="R6" s="163"/>
      <c r="S6" s="163"/>
      <c r="T6" s="163"/>
      <c r="U6" s="163"/>
      <c r="V6" s="163"/>
      <c r="W6" s="163"/>
      <c r="X6" s="163"/>
      <c r="Y6" s="163"/>
      <c r="Z6" s="163"/>
      <c r="AA6" s="11" t="s">
        <v>35</v>
      </c>
      <c r="AB6" s="11" t="s">
        <v>36</v>
      </c>
      <c r="AC6" s="163"/>
    </row>
    <row r="7" s="3" customFormat="1" ht="25" customHeight="1" spans="1:29">
      <c r="A7" s="11" t="s">
        <v>37</v>
      </c>
      <c r="B7" s="11">
        <f t="shared" ref="B7:B13" si="0">SUM(C7:H7)</f>
        <v>5733.8085</v>
      </c>
      <c r="C7" s="11">
        <f t="shared" ref="C7:H7" si="1">C8+C20+C37+C40+C43+C47</f>
        <v>2731.5391</v>
      </c>
      <c r="D7" s="11">
        <f t="shared" si="1"/>
        <v>1172.5704</v>
      </c>
      <c r="E7" s="11">
        <f t="shared" si="1"/>
        <v>1527.335</v>
      </c>
      <c r="F7" s="11">
        <f t="shared" si="1"/>
        <v>0</v>
      </c>
      <c r="G7" s="11">
        <f t="shared" si="1"/>
        <v>90</v>
      </c>
      <c r="H7" s="11">
        <f t="shared" si="1"/>
        <v>212.364</v>
      </c>
      <c r="I7" s="11"/>
      <c r="J7" s="11"/>
      <c r="K7" s="11"/>
      <c r="L7" s="11"/>
      <c r="M7" s="11"/>
      <c r="N7" s="11"/>
      <c r="O7" s="11"/>
      <c r="P7" s="11"/>
      <c r="Q7" s="11"/>
      <c r="R7" s="11">
        <f>R8+R43+R47+R20</f>
        <v>4404.980286</v>
      </c>
      <c r="S7" s="11"/>
      <c r="T7" s="11"/>
      <c r="U7" s="166"/>
      <c r="V7" s="166"/>
      <c r="W7" s="166"/>
      <c r="X7" s="166"/>
      <c r="Y7" s="166"/>
      <c r="Z7" s="166"/>
      <c r="AA7" s="166"/>
      <c r="AB7" s="166"/>
      <c r="AC7" s="166"/>
    </row>
    <row r="8" s="3" customFormat="1" ht="27" customHeight="1" spans="1:29">
      <c r="A8" s="11" t="s">
        <v>141</v>
      </c>
      <c r="B8" s="11">
        <f t="shared" si="0"/>
        <v>2045.435</v>
      </c>
      <c r="C8" s="11">
        <f t="shared" ref="C8:H8" si="2">SUM(C9:C19)</f>
        <v>485.09</v>
      </c>
      <c r="D8" s="11">
        <f t="shared" si="2"/>
        <v>657.55</v>
      </c>
      <c r="E8" s="11">
        <f t="shared" si="2"/>
        <v>902.795</v>
      </c>
      <c r="F8" s="11">
        <f t="shared" si="2"/>
        <v>0</v>
      </c>
      <c r="G8" s="11">
        <f t="shared" si="2"/>
        <v>0</v>
      </c>
      <c r="H8" s="11">
        <f t="shared" si="2"/>
        <v>0</v>
      </c>
      <c r="I8" s="11"/>
      <c r="J8" s="11"/>
      <c r="K8" s="11"/>
      <c r="L8" s="11"/>
      <c r="M8" s="166"/>
      <c r="N8" s="11"/>
      <c r="O8" s="166"/>
      <c r="P8" s="166"/>
      <c r="Q8" s="11"/>
      <c r="R8" s="166">
        <f>SUM(R9:R19)</f>
        <v>2044.801486</v>
      </c>
      <c r="S8" s="11"/>
      <c r="T8" s="11"/>
      <c r="U8" s="166"/>
      <c r="V8" s="166"/>
      <c r="W8" s="166"/>
      <c r="X8" s="166"/>
      <c r="Y8" s="166"/>
      <c r="Z8" s="166"/>
      <c r="AA8" s="166"/>
      <c r="AB8" s="166"/>
      <c r="AC8" s="166"/>
    </row>
    <row r="9" s="101" customFormat="1" ht="24" customHeight="1" spans="1:29">
      <c r="A9" s="25">
        <v>1</v>
      </c>
      <c r="B9" s="25">
        <f>SUM(C9:H11)</f>
        <v>664.42</v>
      </c>
      <c r="C9" s="25">
        <v>0.09</v>
      </c>
      <c r="D9" s="25">
        <v>657.55</v>
      </c>
      <c r="E9" s="25">
        <v>6.78</v>
      </c>
      <c r="F9" s="25"/>
      <c r="G9" s="25"/>
      <c r="H9" s="25"/>
      <c r="I9" s="15" t="s">
        <v>251</v>
      </c>
      <c r="J9" s="15" t="s">
        <v>99</v>
      </c>
      <c r="K9" s="25" t="s">
        <v>41</v>
      </c>
      <c r="L9" s="15" t="s">
        <v>252</v>
      </c>
      <c r="M9" s="12" t="s">
        <v>227</v>
      </c>
      <c r="N9" s="24" t="s">
        <v>165</v>
      </c>
      <c r="O9" s="24">
        <v>17.738</v>
      </c>
      <c r="P9" s="24" t="s">
        <v>53</v>
      </c>
      <c r="Q9" s="24" t="s">
        <v>253</v>
      </c>
      <c r="R9" s="24">
        <v>589.53</v>
      </c>
      <c r="S9" s="24" t="s">
        <v>254</v>
      </c>
      <c r="T9" s="12"/>
      <c r="U9" s="12"/>
      <c r="V9" s="24"/>
      <c r="W9" s="24"/>
      <c r="X9" s="24"/>
      <c r="Y9" s="24"/>
      <c r="Z9" s="24"/>
      <c r="AA9" s="24"/>
      <c r="AB9" s="24"/>
      <c r="AC9" s="24"/>
    </row>
    <row r="10" s="101" customFormat="1" ht="27" customHeight="1" spans="1:29">
      <c r="A10" s="28"/>
      <c r="B10" s="28"/>
      <c r="C10" s="28"/>
      <c r="D10" s="28"/>
      <c r="E10" s="28"/>
      <c r="F10" s="28"/>
      <c r="G10" s="28"/>
      <c r="H10" s="28"/>
      <c r="I10" s="28"/>
      <c r="J10" s="17"/>
      <c r="K10" s="28"/>
      <c r="L10" s="28"/>
      <c r="M10" s="12" t="s">
        <v>255</v>
      </c>
      <c r="N10" s="24" t="s">
        <v>165</v>
      </c>
      <c r="O10" s="24">
        <v>90</v>
      </c>
      <c r="P10" s="24" t="s">
        <v>256</v>
      </c>
      <c r="Q10" s="24" t="s">
        <v>253</v>
      </c>
      <c r="R10" s="24">
        <v>33.67</v>
      </c>
      <c r="S10" s="24" t="s">
        <v>254</v>
      </c>
      <c r="T10" s="12"/>
      <c r="U10" s="12"/>
      <c r="V10" s="24"/>
      <c r="W10" s="24"/>
      <c r="X10" s="24"/>
      <c r="Y10" s="24"/>
      <c r="Z10" s="24"/>
      <c r="AA10" s="24"/>
      <c r="AB10" s="24"/>
      <c r="AC10" s="24"/>
    </row>
    <row r="11" s="101" customFormat="1" ht="24" customHeight="1" spans="1:29">
      <c r="A11" s="28"/>
      <c r="B11" s="28"/>
      <c r="C11" s="28"/>
      <c r="D11" s="28"/>
      <c r="E11" s="28"/>
      <c r="F11" s="28"/>
      <c r="G11" s="28"/>
      <c r="H11" s="28"/>
      <c r="I11" s="28"/>
      <c r="J11" s="17"/>
      <c r="K11" s="28"/>
      <c r="L11" s="28"/>
      <c r="M11" s="12" t="s">
        <v>257</v>
      </c>
      <c r="N11" s="24" t="s">
        <v>165</v>
      </c>
      <c r="O11" s="24">
        <v>6</v>
      </c>
      <c r="P11" s="24" t="s">
        <v>45</v>
      </c>
      <c r="Q11" s="24" t="s">
        <v>253</v>
      </c>
      <c r="R11" s="24">
        <v>41.22</v>
      </c>
      <c r="S11" s="24" t="s">
        <v>254</v>
      </c>
      <c r="T11" s="12"/>
      <c r="U11" s="12"/>
      <c r="V11" s="24"/>
      <c r="W11" s="24"/>
      <c r="X11" s="24"/>
      <c r="Y11" s="24"/>
      <c r="Z11" s="24"/>
      <c r="AA11" s="24"/>
      <c r="AB11" s="24"/>
      <c r="AC11" s="24"/>
    </row>
    <row r="12" s="101" customFormat="1" ht="35.1" customHeight="1" spans="1:29">
      <c r="A12" s="24">
        <v>2</v>
      </c>
      <c r="B12" s="24">
        <f t="shared" si="0"/>
        <v>789.68</v>
      </c>
      <c r="C12" s="22"/>
      <c r="D12" s="22"/>
      <c r="E12" s="22">
        <v>789.68</v>
      </c>
      <c r="F12" s="22"/>
      <c r="G12" s="22"/>
      <c r="H12" s="22"/>
      <c r="I12" s="22" t="s">
        <v>258</v>
      </c>
      <c r="J12" s="12" t="s">
        <v>41</v>
      </c>
      <c r="K12" s="22" t="s">
        <v>259</v>
      </c>
      <c r="L12" s="22" t="s">
        <v>260</v>
      </c>
      <c r="M12" s="24" t="s">
        <v>227</v>
      </c>
      <c r="N12" s="24" t="s">
        <v>165</v>
      </c>
      <c r="O12" s="24">
        <v>22.46</v>
      </c>
      <c r="P12" s="24" t="s">
        <v>53</v>
      </c>
      <c r="Q12" s="24" t="s">
        <v>253</v>
      </c>
      <c r="R12" s="24">
        <v>789.68</v>
      </c>
      <c r="S12" s="24" t="s">
        <v>254</v>
      </c>
      <c r="T12" s="12" t="s">
        <v>261</v>
      </c>
      <c r="U12" s="12" t="s">
        <v>262</v>
      </c>
      <c r="V12" s="24"/>
      <c r="W12" s="24" t="s">
        <v>48</v>
      </c>
      <c r="X12" s="24"/>
      <c r="Y12" s="24"/>
      <c r="Z12" s="24"/>
      <c r="AA12" s="24"/>
      <c r="AB12" s="24"/>
      <c r="AC12" s="24"/>
    </row>
    <row r="13" s="101" customFormat="1" ht="35.1" customHeight="1" spans="1:29">
      <c r="A13" s="24">
        <v>3</v>
      </c>
      <c r="B13" s="24">
        <f t="shared" si="0"/>
        <v>106.335</v>
      </c>
      <c r="C13" s="22"/>
      <c r="D13" s="22"/>
      <c r="E13" s="22">
        <v>106.335</v>
      </c>
      <c r="F13" s="22"/>
      <c r="G13" s="22"/>
      <c r="H13" s="22"/>
      <c r="I13" s="22" t="s">
        <v>263</v>
      </c>
      <c r="J13" s="12" t="s">
        <v>41</v>
      </c>
      <c r="K13" s="22" t="s">
        <v>259</v>
      </c>
      <c r="L13" s="22" t="s">
        <v>264</v>
      </c>
      <c r="M13" s="24" t="s">
        <v>265</v>
      </c>
      <c r="N13" s="24" t="s">
        <v>165</v>
      </c>
      <c r="O13" s="24">
        <v>26.08</v>
      </c>
      <c r="P13" s="24" t="s">
        <v>53</v>
      </c>
      <c r="Q13" s="24" t="s">
        <v>253</v>
      </c>
      <c r="R13" s="24">
        <v>106.335</v>
      </c>
      <c r="S13" s="24" t="s">
        <v>254</v>
      </c>
      <c r="T13" s="12" t="s">
        <v>261</v>
      </c>
      <c r="U13" s="12" t="s">
        <v>262</v>
      </c>
      <c r="V13" s="24"/>
      <c r="W13" s="24" t="s">
        <v>48</v>
      </c>
      <c r="X13" s="24"/>
      <c r="Y13" s="24"/>
      <c r="Z13" s="24"/>
      <c r="AA13" s="24"/>
      <c r="AB13" s="24"/>
      <c r="AC13" s="24"/>
    </row>
    <row r="14" s="101" customFormat="1" ht="42.95" customHeight="1" spans="1:29">
      <c r="A14" s="25">
        <v>4</v>
      </c>
      <c r="B14" s="206">
        <v>485</v>
      </c>
      <c r="C14" s="206">
        <v>485</v>
      </c>
      <c r="D14" s="206"/>
      <c r="E14" s="206"/>
      <c r="F14" s="206"/>
      <c r="G14" s="206"/>
      <c r="H14" s="206"/>
      <c r="I14" s="206" t="s">
        <v>266</v>
      </c>
      <c r="J14" s="206" t="s">
        <v>40</v>
      </c>
      <c r="K14" s="206" t="s">
        <v>176</v>
      </c>
      <c r="L14" s="15" t="s">
        <v>267</v>
      </c>
      <c r="M14" s="23" t="s">
        <v>268</v>
      </c>
      <c r="N14" s="24" t="s">
        <v>165</v>
      </c>
      <c r="O14" s="24">
        <v>184</v>
      </c>
      <c r="P14" s="24" t="s">
        <v>45</v>
      </c>
      <c r="Q14" s="24">
        <v>2016.07</v>
      </c>
      <c r="R14" s="110">
        <v>175.540938</v>
      </c>
      <c r="S14" s="24">
        <v>30</v>
      </c>
      <c r="T14" s="11" t="s">
        <v>68</v>
      </c>
      <c r="U14" s="24" t="s">
        <v>68</v>
      </c>
      <c r="V14" s="24"/>
      <c r="W14" s="24" t="s">
        <v>48</v>
      </c>
      <c r="X14" s="24"/>
      <c r="Y14" s="24"/>
      <c r="Z14" s="24"/>
      <c r="AA14" s="24"/>
      <c r="AB14" s="24"/>
      <c r="AC14" s="24"/>
    </row>
    <row r="15" s="101" customFormat="1" ht="42.95" customHeight="1" spans="1:29">
      <c r="A15" s="28"/>
      <c r="B15" s="207"/>
      <c r="C15" s="207"/>
      <c r="D15" s="207"/>
      <c r="E15" s="207"/>
      <c r="F15" s="207"/>
      <c r="G15" s="207"/>
      <c r="H15" s="207"/>
      <c r="I15" s="207"/>
      <c r="J15" s="207"/>
      <c r="K15" s="207"/>
      <c r="L15" s="17"/>
      <c r="M15" s="23" t="s">
        <v>269</v>
      </c>
      <c r="N15" s="24" t="s">
        <v>165</v>
      </c>
      <c r="O15" s="24">
        <v>106</v>
      </c>
      <c r="P15" s="24" t="s">
        <v>45</v>
      </c>
      <c r="Q15" s="24">
        <v>2016.07</v>
      </c>
      <c r="R15" s="110">
        <v>139.316345</v>
      </c>
      <c r="S15" s="24">
        <v>30</v>
      </c>
      <c r="T15" s="11" t="s">
        <v>68</v>
      </c>
      <c r="U15" s="24" t="s">
        <v>68</v>
      </c>
      <c r="V15" s="24"/>
      <c r="W15" s="24" t="s">
        <v>48</v>
      </c>
      <c r="X15" s="24"/>
      <c r="Y15" s="24"/>
      <c r="Z15" s="24"/>
      <c r="AA15" s="24"/>
      <c r="AB15" s="24"/>
      <c r="AC15" s="24"/>
    </row>
    <row r="16" s="101" customFormat="1" ht="42.95" customHeight="1" spans="1:29">
      <c r="A16" s="28"/>
      <c r="B16" s="207"/>
      <c r="C16" s="207"/>
      <c r="D16" s="207"/>
      <c r="E16" s="207"/>
      <c r="F16" s="207"/>
      <c r="G16" s="207"/>
      <c r="H16" s="207"/>
      <c r="I16" s="207"/>
      <c r="J16" s="207"/>
      <c r="K16" s="207"/>
      <c r="L16" s="17"/>
      <c r="M16" s="23" t="s">
        <v>270</v>
      </c>
      <c r="N16" s="24" t="s">
        <v>165</v>
      </c>
      <c r="O16" s="24">
        <v>100</v>
      </c>
      <c r="P16" s="24" t="s">
        <v>271</v>
      </c>
      <c r="Q16" s="24">
        <v>2016.07</v>
      </c>
      <c r="R16" s="110">
        <v>135.081484</v>
      </c>
      <c r="S16" s="24">
        <v>15</v>
      </c>
      <c r="T16" s="11" t="s">
        <v>68</v>
      </c>
      <c r="U16" s="24" t="s">
        <v>68</v>
      </c>
      <c r="V16" s="24"/>
      <c r="W16" s="24" t="s">
        <v>48</v>
      </c>
      <c r="X16" s="24"/>
      <c r="Y16" s="24"/>
      <c r="Z16" s="24"/>
      <c r="AA16" s="24"/>
      <c r="AB16" s="24"/>
      <c r="AC16" s="24"/>
    </row>
    <row r="17" s="101" customFormat="1" ht="42.95" customHeight="1" spans="1:29">
      <c r="A17" s="28"/>
      <c r="B17" s="207"/>
      <c r="C17" s="207"/>
      <c r="D17" s="207"/>
      <c r="E17" s="207"/>
      <c r="F17" s="207"/>
      <c r="G17" s="207"/>
      <c r="H17" s="207"/>
      <c r="I17" s="207"/>
      <c r="J17" s="207"/>
      <c r="K17" s="207"/>
      <c r="L17" s="17"/>
      <c r="M17" s="23" t="s">
        <v>272</v>
      </c>
      <c r="N17" s="24" t="s">
        <v>165</v>
      </c>
      <c r="O17" s="24">
        <v>5.37</v>
      </c>
      <c r="P17" s="24" t="s">
        <v>53</v>
      </c>
      <c r="Q17" s="24">
        <v>2016.07</v>
      </c>
      <c r="R17" s="110">
        <v>15.756432</v>
      </c>
      <c r="S17" s="24">
        <v>15</v>
      </c>
      <c r="T17" s="11" t="s">
        <v>68</v>
      </c>
      <c r="U17" s="24" t="s">
        <v>68</v>
      </c>
      <c r="V17" s="24"/>
      <c r="W17" s="24" t="s">
        <v>48</v>
      </c>
      <c r="X17" s="24"/>
      <c r="Y17" s="24"/>
      <c r="Z17" s="24"/>
      <c r="AA17" s="24"/>
      <c r="AB17" s="24"/>
      <c r="AC17" s="24"/>
    </row>
    <row r="18" s="101" customFormat="1" ht="42.95" customHeight="1" spans="1:29">
      <c r="A18" s="28"/>
      <c r="B18" s="207"/>
      <c r="C18" s="207"/>
      <c r="D18" s="207"/>
      <c r="E18" s="207"/>
      <c r="F18" s="207"/>
      <c r="G18" s="207"/>
      <c r="H18" s="207"/>
      <c r="I18" s="207"/>
      <c r="J18" s="207"/>
      <c r="K18" s="207"/>
      <c r="L18" s="17"/>
      <c r="M18" s="23" t="s">
        <v>273</v>
      </c>
      <c r="N18" s="24" t="s">
        <v>165</v>
      </c>
      <c r="O18" s="24">
        <v>16.43</v>
      </c>
      <c r="P18" s="24" t="s">
        <v>53</v>
      </c>
      <c r="Q18" s="24">
        <v>2016.07</v>
      </c>
      <c r="R18" s="110">
        <v>17.379709</v>
      </c>
      <c r="S18" s="24">
        <v>15</v>
      </c>
      <c r="T18" s="11" t="s">
        <v>68</v>
      </c>
      <c r="U18" s="24" t="s">
        <v>68</v>
      </c>
      <c r="V18" s="24"/>
      <c r="W18" s="24" t="s">
        <v>48</v>
      </c>
      <c r="X18" s="24"/>
      <c r="Y18" s="24"/>
      <c r="Z18" s="24"/>
      <c r="AA18" s="24"/>
      <c r="AB18" s="24"/>
      <c r="AC18" s="24"/>
    </row>
    <row r="19" s="101" customFormat="1" ht="42.95" customHeight="1" spans="1:29">
      <c r="A19" s="30"/>
      <c r="B19" s="208"/>
      <c r="C19" s="208"/>
      <c r="D19" s="208"/>
      <c r="E19" s="208"/>
      <c r="F19" s="208"/>
      <c r="G19" s="208"/>
      <c r="H19" s="208"/>
      <c r="I19" s="208"/>
      <c r="J19" s="208"/>
      <c r="K19" s="207"/>
      <c r="L19" s="16"/>
      <c r="M19" s="23" t="s">
        <v>274</v>
      </c>
      <c r="N19" s="24" t="s">
        <v>165</v>
      </c>
      <c r="O19" s="24">
        <v>4.07</v>
      </c>
      <c r="P19" s="24" t="s">
        <v>105</v>
      </c>
      <c r="Q19" s="24">
        <v>2016.07</v>
      </c>
      <c r="R19" s="110">
        <v>1.291578</v>
      </c>
      <c r="S19" s="24">
        <v>5</v>
      </c>
      <c r="T19" s="11" t="s">
        <v>68</v>
      </c>
      <c r="U19" s="24" t="s">
        <v>68</v>
      </c>
      <c r="V19" s="24"/>
      <c r="W19" s="24" t="s">
        <v>48</v>
      </c>
      <c r="X19" s="24"/>
      <c r="Y19" s="24"/>
      <c r="Z19" s="24"/>
      <c r="AA19" s="24"/>
      <c r="AB19" s="24"/>
      <c r="AC19" s="24"/>
    </row>
    <row r="20" s="3" customFormat="1" ht="27.95" customHeight="1" spans="1:29">
      <c r="A20" s="11" t="s">
        <v>275</v>
      </c>
      <c r="B20" s="11">
        <f t="shared" ref="B20:B49" si="3">SUM(C20:H20)</f>
        <v>3251.0648</v>
      </c>
      <c r="C20" s="11">
        <f t="shared" ref="C20:H20" si="4">C21+C35+C36</f>
        <v>2136.5248</v>
      </c>
      <c r="D20" s="11">
        <f t="shared" si="4"/>
        <v>390</v>
      </c>
      <c r="E20" s="11">
        <f t="shared" si="4"/>
        <v>624.54</v>
      </c>
      <c r="F20" s="11">
        <f t="shared" si="4"/>
        <v>0</v>
      </c>
      <c r="G20" s="11">
        <f t="shared" si="4"/>
        <v>0</v>
      </c>
      <c r="H20" s="11">
        <f t="shared" si="4"/>
        <v>100</v>
      </c>
      <c r="I20" s="11"/>
      <c r="J20" s="11"/>
      <c r="K20" s="11"/>
      <c r="L20" s="11"/>
      <c r="M20" s="134"/>
      <c r="N20" s="11"/>
      <c r="O20" s="166"/>
      <c r="P20" s="166"/>
      <c r="Q20" s="11"/>
      <c r="R20" s="166">
        <f>R21+R36</f>
        <v>2211.3148</v>
      </c>
      <c r="S20" s="11"/>
      <c r="T20" s="11"/>
      <c r="V20" s="166"/>
      <c r="W20" s="166"/>
      <c r="X20" s="166"/>
      <c r="Y20" s="166"/>
      <c r="Z20" s="166"/>
      <c r="AA20" s="166"/>
      <c r="AB20" s="166"/>
      <c r="AC20" s="166"/>
    </row>
    <row r="21" s="173" customFormat="1" ht="66.95" customHeight="1" spans="1:29">
      <c r="A21" s="47">
        <v>1</v>
      </c>
      <c r="B21" s="55">
        <f t="shared" si="3"/>
        <v>2181.3148</v>
      </c>
      <c r="C21" s="46">
        <f t="shared" ref="C21:H21" si="5">SUM(C22:C34)</f>
        <v>1986.7748</v>
      </c>
      <c r="D21" s="46">
        <f t="shared" si="5"/>
        <v>0</v>
      </c>
      <c r="E21" s="46">
        <f t="shared" si="5"/>
        <v>194.54</v>
      </c>
      <c r="F21" s="46">
        <f t="shared" si="5"/>
        <v>0</v>
      </c>
      <c r="G21" s="46">
        <f t="shared" si="5"/>
        <v>0</v>
      </c>
      <c r="H21" s="46">
        <f t="shared" si="5"/>
        <v>0</v>
      </c>
      <c r="I21" s="55" t="s">
        <v>276</v>
      </c>
      <c r="J21" s="11" t="s">
        <v>99</v>
      </c>
      <c r="K21" s="55" t="s">
        <v>41</v>
      </c>
      <c r="L21" s="55" t="s">
        <v>277</v>
      </c>
      <c r="M21" s="47"/>
      <c r="N21" s="47"/>
      <c r="O21" s="47"/>
      <c r="P21" s="47"/>
      <c r="Q21" s="47"/>
      <c r="R21" s="47">
        <f>SUM(R22:R34)</f>
        <v>2181.3148</v>
      </c>
      <c r="S21" s="47"/>
      <c r="T21" s="11"/>
      <c r="U21" s="47"/>
      <c r="V21" s="47"/>
      <c r="W21" s="47"/>
      <c r="X21" s="47"/>
      <c r="Y21" s="47"/>
      <c r="Z21" s="47"/>
      <c r="AA21" s="47"/>
      <c r="AB21" s="47"/>
      <c r="AC21" s="47"/>
    </row>
    <row r="22" s="101" customFormat="1" ht="26" customHeight="1" spans="1:29">
      <c r="A22" s="24">
        <v>1.1</v>
      </c>
      <c r="B22" s="22">
        <f t="shared" si="3"/>
        <v>1388.1678</v>
      </c>
      <c r="C22" s="23">
        <v>1193.6278</v>
      </c>
      <c r="D22" s="23"/>
      <c r="E22" s="23">
        <v>194.54</v>
      </c>
      <c r="F22" s="23"/>
      <c r="G22" s="23"/>
      <c r="H22" s="23"/>
      <c r="I22" s="22" t="s">
        <v>276</v>
      </c>
      <c r="J22" s="12" t="s">
        <v>99</v>
      </c>
      <c r="K22" s="22" t="s">
        <v>41</v>
      </c>
      <c r="L22" s="22" t="s">
        <v>278</v>
      </c>
      <c r="M22" s="24" t="s">
        <v>279</v>
      </c>
      <c r="N22" s="24" t="s">
        <v>95</v>
      </c>
      <c r="O22" s="221">
        <v>2317</v>
      </c>
      <c r="P22" s="24" t="s">
        <v>45</v>
      </c>
      <c r="Q22" s="24">
        <v>2016</v>
      </c>
      <c r="R22" s="24">
        <v>1388.1678</v>
      </c>
      <c r="S22" s="24">
        <v>15</v>
      </c>
      <c r="T22" s="12" t="s">
        <v>68</v>
      </c>
      <c r="U22" s="24" t="s">
        <v>68</v>
      </c>
      <c r="V22" s="24"/>
      <c r="W22" s="24" t="s">
        <v>48</v>
      </c>
      <c r="X22" s="24"/>
      <c r="Y22" s="24"/>
      <c r="Z22" s="24"/>
      <c r="AA22" s="24"/>
      <c r="AB22" s="24"/>
      <c r="AC22" s="24"/>
    </row>
    <row r="23" s="173" customFormat="1" ht="26" customHeight="1" spans="1:44">
      <c r="A23" s="24">
        <v>1.2</v>
      </c>
      <c r="B23" s="22">
        <f t="shared" si="3"/>
        <v>8.0097</v>
      </c>
      <c r="C23" s="24">
        <v>8.0097</v>
      </c>
      <c r="D23" s="46"/>
      <c r="E23" s="46"/>
      <c r="F23" s="46"/>
      <c r="G23" s="46"/>
      <c r="H23" s="46"/>
      <c r="I23" s="22" t="s">
        <v>276</v>
      </c>
      <c r="J23" s="12" t="s">
        <v>99</v>
      </c>
      <c r="K23" s="22" t="s">
        <v>41</v>
      </c>
      <c r="L23" s="22" t="s">
        <v>280</v>
      </c>
      <c r="M23" s="24" t="s">
        <v>281</v>
      </c>
      <c r="N23" s="24" t="s">
        <v>95</v>
      </c>
      <c r="O23" s="24">
        <v>800.97</v>
      </c>
      <c r="P23" s="24" t="s">
        <v>282</v>
      </c>
      <c r="Q23" s="24">
        <v>2016</v>
      </c>
      <c r="R23" s="24">
        <v>8.0097</v>
      </c>
      <c r="S23" s="24">
        <v>15</v>
      </c>
      <c r="T23" s="12" t="s">
        <v>68</v>
      </c>
      <c r="U23" s="24" t="s">
        <v>68</v>
      </c>
      <c r="V23" s="24"/>
      <c r="W23" s="24" t="s">
        <v>48</v>
      </c>
      <c r="X23" s="24"/>
      <c r="Y23" s="24"/>
      <c r="Z23" s="24"/>
      <c r="AA23" s="24"/>
      <c r="AB23" s="24"/>
      <c r="AC23" s="24"/>
      <c r="AD23" s="101"/>
      <c r="AE23" s="101"/>
      <c r="AF23" s="101"/>
      <c r="AG23" s="101"/>
      <c r="AH23" s="101"/>
      <c r="AI23" s="101"/>
      <c r="AJ23" s="101"/>
      <c r="AK23" s="101"/>
      <c r="AL23" s="101"/>
      <c r="AM23" s="101"/>
      <c r="AN23" s="101"/>
      <c r="AO23" s="101"/>
      <c r="AP23" s="101"/>
      <c r="AQ23" s="101"/>
      <c r="AR23" s="101"/>
    </row>
    <row r="24" s="173" customFormat="1" ht="26" customHeight="1" spans="1:37">
      <c r="A24" s="24">
        <v>1.3</v>
      </c>
      <c r="B24" s="22">
        <f t="shared" si="3"/>
        <v>119.9149</v>
      </c>
      <c r="C24" s="24">
        <v>119.9149</v>
      </c>
      <c r="D24" s="46"/>
      <c r="E24" s="46"/>
      <c r="F24" s="46"/>
      <c r="G24" s="46"/>
      <c r="H24" s="46"/>
      <c r="I24" s="22" t="s">
        <v>276</v>
      </c>
      <c r="J24" s="12" t="s">
        <v>99</v>
      </c>
      <c r="K24" s="22" t="s">
        <v>41</v>
      </c>
      <c r="L24" s="22" t="s">
        <v>283</v>
      </c>
      <c r="M24" s="24" t="s">
        <v>284</v>
      </c>
      <c r="N24" s="24" t="s">
        <v>95</v>
      </c>
      <c r="O24" s="24">
        <v>600</v>
      </c>
      <c r="P24" s="24" t="s">
        <v>45</v>
      </c>
      <c r="Q24" s="24">
        <v>2016</v>
      </c>
      <c r="R24" s="24">
        <v>119.9149</v>
      </c>
      <c r="S24" s="24">
        <v>15</v>
      </c>
      <c r="T24" s="12" t="s">
        <v>68</v>
      </c>
      <c r="U24" s="24" t="s">
        <v>68</v>
      </c>
      <c r="V24" s="24"/>
      <c r="W24" s="24" t="s">
        <v>48</v>
      </c>
      <c r="X24" s="24"/>
      <c r="Y24" s="24"/>
      <c r="Z24" s="24"/>
      <c r="AA24" s="24"/>
      <c r="AB24" s="24"/>
      <c r="AC24" s="24"/>
      <c r="AD24" s="101"/>
      <c r="AE24" s="101"/>
      <c r="AF24" s="101"/>
      <c r="AG24" s="101"/>
      <c r="AH24" s="101"/>
      <c r="AI24" s="101"/>
      <c r="AJ24" s="101"/>
      <c r="AK24" s="101"/>
    </row>
    <row r="25" s="101" customFormat="1" ht="26" customHeight="1" spans="1:29">
      <c r="A25" s="24">
        <v>1.4</v>
      </c>
      <c r="B25" s="22">
        <f t="shared" si="3"/>
        <v>33.1566</v>
      </c>
      <c r="C25" s="24">
        <v>33.1566</v>
      </c>
      <c r="D25" s="23"/>
      <c r="E25" s="23"/>
      <c r="F25" s="23"/>
      <c r="G25" s="23"/>
      <c r="H25" s="23"/>
      <c r="I25" s="22" t="s">
        <v>276</v>
      </c>
      <c r="J25" s="12" t="s">
        <v>99</v>
      </c>
      <c r="K25" s="22" t="s">
        <v>41</v>
      </c>
      <c r="L25" s="22" t="s">
        <v>285</v>
      </c>
      <c r="M25" s="24" t="s">
        <v>221</v>
      </c>
      <c r="N25" s="24" t="s">
        <v>95</v>
      </c>
      <c r="O25" s="24">
        <v>6631.32</v>
      </c>
      <c r="P25" s="24" t="s">
        <v>222</v>
      </c>
      <c r="Q25" s="24">
        <v>2016</v>
      </c>
      <c r="R25" s="24">
        <v>33.1566</v>
      </c>
      <c r="S25" s="24">
        <v>15</v>
      </c>
      <c r="T25" s="12" t="s">
        <v>68</v>
      </c>
      <c r="U25" s="24" t="s">
        <v>68</v>
      </c>
      <c r="V25" s="24"/>
      <c r="W25" s="24" t="s">
        <v>48</v>
      </c>
      <c r="X25" s="24"/>
      <c r="Y25" s="24"/>
      <c r="Z25" s="24"/>
      <c r="AA25" s="24"/>
      <c r="AB25" s="24"/>
      <c r="AC25" s="24"/>
    </row>
    <row r="26" s="173" customFormat="1" ht="26" customHeight="1" spans="1:55">
      <c r="A26" s="24">
        <v>1.5</v>
      </c>
      <c r="B26" s="22">
        <f t="shared" si="3"/>
        <v>22.4481</v>
      </c>
      <c r="C26" s="24">
        <v>22.4481</v>
      </c>
      <c r="D26" s="23"/>
      <c r="E26" s="23"/>
      <c r="F26" s="23"/>
      <c r="G26" s="23"/>
      <c r="H26" s="23"/>
      <c r="I26" s="22" t="s">
        <v>276</v>
      </c>
      <c r="J26" s="12" t="s">
        <v>99</v>
      </c>
      <c r="K26" s="22" t="s">
        <v>41</v>
      </c>
      <c r="L26" s="22" t="s">
        <v>286</v>
      </c>
      <c r="M26" s="24" t="s">
        <v>287</v>
      </c>
      <c r="N26" s="24" t="s">
        <v>95</v>
      </c>
      <c r="O26" s="24">
        <v>2904.22</v>
      </c>
      <c r="P26" s="24" t="s">
        <v>288</v>
      </c>
      <c r="Q26" s="24">
        <v>2016</v>
      </c>
      <c r="R26" s="24">
        <v>22.4481</v>
      </c>
      <c r="S26" s="24"/>
      <c r="T26" s="12" t="s">
        <v>68</v>
      </c>
      <c r="U26" s="24" t="s">
        <v>68</v>
      </c>
      <c r="V26" s="24"/>
      <c r="W26" s="24"/>
      <c r="X26" s="24"/>
      <c r="Y26" s="24"/>
      <c r="Z26" s="24"/>
      <c r="AA26" s="24"/>
      <c r="AB26" s="24"/>
      <c r="AC26" s="24"/>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row>
    <row r="27" s="101" customFormat="1" ht="26" customHeight="1" spans="1:29">
      <c r="A27" s="24">
        <v>1.6</v>
      </c>
      <c r="B27" s="22">
        <f t="shared" si="3"/>
        <v>8.8939</v>
      </c>
      <c r="C27" s="24">
        <v>8.8939</v>
      </c>
      <c r="D27" s="23"/>
      <c r="E27" s="23"/>
      <c r="F27" s="23"/>
      <c r="G27" s="23"/>
      <c r="H27" s="23"/>
      <c r="I27" s="22" t="s">
        <v>276</v>
      </c>
      <c r="J27" s="12" t="s">
        <v>99</v>
      </c>
      <c r="K27" s="22" t="s">
        <v>41</v>
      </c>
      <c r="L27" s="22" t="s">
        <v>289</v>
      </c>
      <c r="M27" s="24" t="s">
        <v>203</v>
      </c>
      <c r="N27" s="24" t="s">
        <v>95</v>
      </c>
      <c r="O27" s="24">
        <v>1778.77</v>
      </c>
      <c r="P27" s="24" t="s">
        <v>105</v>
      </c>
      <c r="Q27" s="24">
        <v>2016</v>
      </c>
      <c r="R27" s="24">
        <v>8.8939</v>
      </c>
      <c r="S27" s="24"/>
      <c r="T27" s="12" t="s">
        <v>68</v>
      </c>
      <c r="U27" s="24" t="s">
        <v>68</v>
      </c>
      <c r="V27" s="24"/>
      <c r="W27" s="24"/>
      <c r="X27" s="24"/>
      <c r="Y27" s="24"/>
      <c r="Z27" s="24"/>
      <c r="AA27" s="24"/>
      <c r="AB27" s="24"/>
      <c r="AC27" s="24"/>
    </row>
    <row r="28" s="101" customFormat="1" ht="26" customHeight="1" spans="1:29">
      <c r="A28" s="24">
        <v>1.7</v>
      </c>
      <c r="B28" s="22">
        <f t="shared" si="3"/>
        <v>39.0006</v>
      </c>
      <c r="C28" s="24">
        <v>39.0006</v>
      </c>
      <c r="D28" s="23"/>
      <c r="E28" s="23"/>
      <c r="F28" s="23"/>
      <c r="G28" s="23"/>
      <c r="H28" s="23"/>
      <c r="I28" s="22" t="s">
        <v>276</v>
      </c>
      <c r="J28" s="12" t="s">
        <v>99</v>
      </c>
      <c r="K28" s="22" t="s">
        <v>41</v>
      </c>
      <c r="L28" s="22" t="s">
        <v>290</v>
      </c>
      <c r="M28" s="24" t="s">
        <v>291</v>
      </c>
      <c r="N28" s="24" t="s">
        <v>95</v>
      </c>
      <c r="O28" s="24">
        <v>9750.15</v>
      </c>
      <c r="P28" s="24" t="s">
        <v>105</v>
      </c>
      <c r="Q28" s="24">
        <v>2016</v>
      </c>
      <c r="R28" s="24">
        <v>39.0006</v>
      </c>
      <c r="S28" s="24"/>
      <c r="T28" s="12" t="s">
        <v>68</v>
      </c>
      <c r="U28" s="24" t="s">
        <v>68</v>
      </c>
      <c r="V28" s="24"/>
      <c r="W28" s="24"/>
      <c r="X28" s="24"/>
      <c r="Y28" s="24"/>
      <c r="Z28" s="24"/>
      <c r="AA28" s="24"/>
      <c r="AB28" s="24"/>
      <c r="AC28" s="24"/>
    </row>
    <row r="29" s="101" customFormat="1" ht="26" customHeight="1" spans="1:29">
      <c r="A29" s="24">
        <v>1.8</v>
      </c>
      <c r="B29" s="22">
        <f t="shared" si="3"/>
        <v>96.7052</v>
      </c>
      <c r="C29" s="24">
        <v>96.7052</v>
      </c>
      <c r="D29" s="23"/>
      <c r="E29" s="23"/>
      <c r="F29" s="23"/>
      <c r="G29" s="23"/>
      <c r="H29" s="23"/>
      <c r="I29" s="22" t="s">
        <v>276</v>
      </c>
      <c r="J29" s="12" t="s">
        <v>99</v>
      </c>
      <c r="K29" s="22" t="s">
        <v>41</v>
      </c>
      <c r="L29" s="22" t="s">
        <v>292</v>
      </c>
      <c r="M29" s="24" t="s">
        <v>293</v>
      </c>
      <c r="N29" s="24" t="s">
        <v>95</v>
      </c>
      <c r="O29" s="24">
        <v>9670.52</v>
      </c>
      <c r="P29" s="24" t="s">
        <v>105</v>
      </c>
      <c r="Q29" s="24">
        <v>2016</v>
      </c>
      <c r="R29" s="24">
        <v>96.7052</v>
      </c>
      <c r="S29" s="24"/>
      <c r="T29" s="12" t="s">
        <v>68</v>
      </c>
      <c r="U29" s="24" t="s">
        <v>68</v>
      </c>
      <c r="V29" s="24"/>
      <c r="W29" s="24"/>
      <c r="X29" s="24"/>
      <c r="Y29" s="24"/>
      <c r="Z29" s="24"/>
      <c r="AA29" s="24"/>
      <c r="AB29" s="24"/>
      <c r="AC29" s="24"/>
    </row>
    <row r="30" s="101" customFormat="1" ht="26" customHeight="1" spans="1:29">
      <c r="A30" s="24">
        <v>1.9</v>
      </c>
      <c r="B30" s="22">
        <f t="shared" si="3"/>
        <v>7.21</v>
      </c>
      <c r="C30" s="24">
        <v>7.21</v>
      </c>
      <c r="D30" s="23"/>
      <c r="E30" s="23"/>
      <c r="F30" s="23"/>
      <c r="G30" s="23"/>
      <c r="H30" s="23"/>
      <c r="I30" s="22" t="s">
        <v>276</v>
      </c>
      <c r="J30" s="12" t="s">
        <v>99</v>
      </c>
      <c r="K30" s="22" t="s">
        <v>41</v>
      </c>
      <c r="L30" s="22" t="s">
        <v>294</v>
      </c>
      <c r="M30" s="24" t="s">
        <v>295</v>
      </c>
      <c r="N30" s="24" t="s">
        <v>95</v>
      </c>
      <c r="O30" s="24">
        <v>103</v>
      </c>
      <c r="P30" s="24" t="s">
        <v>45</v>
      </c>
      <c r="Q30" s="24">
        <v>2016</v>
      </c>
      <c r="R30" s="24">
        <v>7.21</v>
      </c>
      <c r="S30" s="24"/>
      <c r="T30" s="12" t="s">
        <v>68</v>
      </c>
      <c r="U30" s="24" t="s">
        <v>68</v>
      </c>
      <c r="V30" s="24"/>
      <c r="W30" s="24"/>
      <c r="X30" s="24"/>
      <c r="Y30" s="24"/>
      <c r="Z30" s="24"/>
      <c r="AA30" s="24"/>
      <c r="AB30" s="24"/>
      <c r="AC30" s="24"/>
    </row>
    <row r="31" s="101" customFormat="1" ht="26" customHeight="1" spans="1:29">
      <c r="A31" s="110">
        <v>1.1</v>
      </c>
      <c r="B31" s="22">
        <f t="shared" si="3"/>
        <v>9.4758</v>
      </c>
      <c r="C31" s="24">
        <v>9.4758</v>
      </c>
      <c r="D31" s="23"/>
      <c r="E31" s="23"/>
      <c r="F31" s="23"/>
      <c r="G31" s="23"/>
      <c r="H31" s="23"/>
      <c r="I31" s="22" t="s">
        <v>276</v>
      </c>
      <c r="J31" s="12" t="s">
        <v>99</v>
      </c>
      <c r="K31" s="22" t="s">
        <v>41</v>
      </c>
      <c r="L31" s="22" t="s">
        <v>296</v>
      </c>
      <c r="M31" s="24" t="s">
        <v>297</v>
      </c>
      <c r="N31" s="24" t="s">
        <v>95</v>
      </c>
      <c r="O31" s="24">
        <v>473.79</v>
      </c>
      <c r="P31" s="24" t="s">
        <v>105</v>
      </c>
      <c r="Q31" s="24">
        <v>2016</v>
      </c>
      <c r="R31" s="24">
        <v>9.4758</v>
      </c>
      <c r="S31" s="24"/>
      <c r="T31" s="12" t="s">
        <v>68</v>
      </c>
      <c r="U31" s="24" t="s">
        <v>68</v>
      </c>
      <c r="V31" s="24"/>
      <c r="W31" s="24"/>
      <c r="X31" s="24"/>
      <c r="Y31" s="24"/>
      <c r="Z31" s="24"/>
      <c r="AA31" s="24"/>
      <c r="AB31" s="24"/>
      <c r="AC31" s="24"/>
    </row>
    <row r="32" s="101" customFormat="1" ht="26" customHeight="1" spans="1:29">
      <c r="A32" s="24">
        <v>1.11</v>
      </c>
      <c r="B32" s="22">
        <f t="shared" si="3"/>
        <v>50.3698</v>
      </c>
      <c r="C32" s="24">
        <v>50.3698</v>
      </c>
      <c r="D32" s="23"/>
      <c r="E32" s="23"/>
      <c r="F32" s="23"/>
      <c r="G32" s="23"/>
      <c r="H32" s="23"/>
      <c r="I32" s="22" t="s">
        <v>276</v>
      </c>
      <c r="J32" s="12" t="s">
        <v>99</v>
      </c>
      <c r="K32" s="22" t="s">
        <v>41</v>
      </c>
      <c r="L32" s="22" t="s">
        <v>298</v>
      </c>
      <c r="M32" s="24" t="s">
        <v>299</v>
      </c>
      <c r="N32" s="24" t="s">
        <v>95</v>
      </c>
      <c r="O32" s="24">
        <v>184</v>
      </c>
      <c r="P32" s="24" t="s">
        <v>55</v>
      </c>
      <c r="Q32" s="24">
        <v>2016</v>
      </c>
      <c r="R32" s="24">
        <v>50.3698</v>
      </c>
      <c r="S32" s="24">
        <v>15</v>
      </c>
      <c r="T32" s="12" t="s">
        <v>68</v>
      </c>
      <c r="U32" s="24" t="s">
        <v>68</v>
      </c>
      <c r="V32" s="24"/>
      <c r="W32" s="24" t="s">
        <v>48</v>
      </c>
      <c r="X32" s="24"/>
      <c r="Y32" s="24"/>
      <c r="Z32" s="24"/>
      <c r="AA32" s="24"/>
      <c r="AB32" s="24"/>
      <c r="AC32" s="24"/>
    </row>
    <row r="33" s="101" customFormat="1" ht="26" customHeight="1" spans="1:29">
      <c r="A33" s="24">
        <v>1.12</v>
      </c>
      <c r="B33" s="22">
        <f t="shared" si="3"/>
        <v>4.1338</v>
      </c>
      <c r="C33" s="24">
        <v>4.1338</v>
      </c>
      <c r="D33" s="23"/>
      <c r="E33" s="23"/>
      <c r="F33" s="23"/>
      <c r="G33" s="23"/>
      <c r="H33" s="23"/>
      <c r="I33" s="22" t="s">
        <v>276</v>
      </c>
      <c r="J33" s="12" t="s">
        <v>99</v>
      </c>
      <c r="K33" s="22" t="s">
        <v>41</v>
      </c>
      <c r="L33" s="22" t="s">
        <v>300</v>
      </c>
      <c r="M33" s="24" t="s">
        <v>301</v>
      </c>
      <c r="N33" s="24" t="s">
        <v>95</v>
      </c>
      <c r="O33" s="24">
        <v>42</v>
      </c>
      <c r="P33" s="24" t="s">
        <v>302</v>
      </c>
      <c r="Q33" s="24">
        <v>2016</v>
      </c>
      <c r="R33" s="24">
        <v>4.1338</v>
      </c>
      <c r="S33" s="24"/>
      <c r="T33" s="12" t="s">
        <v>68</v>
      </c>
      <c r="U33" s="24" t="s">
        <v>68</v>
      </c>
      <c r="V33" s="24"/>
      <c r="W33" s="24"/>
      <c r="X33" s="24"/>
      <c r="Y33" s="24"/>
      <c r="Z33" s="24"/>
      <c r="AA33" s="24"/>
      <c r="AB33" s="24"/>
      <c r="AC33" s="24"/>
    </row>
    <row r="34" s="101" customFormat="1" ht="26" customHeight="1" spans="1:29">
      <c r="A34" s="24">
        <v>1.13</v>
      </c>
      <c r="B34" s="22">
        <f t="shared" si="3"/>
        <v>393.8286</v>
      </c>
      <c r="C34" s="24">
        <v>393.8286</v>
      </c>
      <c r="D34" s="23"/>
      <c r="E34" s="23"/>
      <c r="F34" s="23"/>
      <c r="G34" s="23"/>
      <c r="H34" s="23"/>
      <c r="I34" s="22" t="s">
        <v>276</v>
      </c>
      <c r="J34" s="12" t="s">
        <v>99</v>
      </c>
      <c r="K34" s="22" t="s">
        <v>41</v>
      </c>
      <c r="L34" s="22" t="s">
        <v>303</v>
      </c>
      <c r="M34" s="24" t="s">
        <v>304</v>
      </c>
      <c r="N34" s="24" t="s">
        <v>95</v>
      </c>
      <c r="O34" s="24">
        <v>20053</v>
      </c>
      <c r="P34" s="24" t="s">
        <v>174</v>
      </c>
      <c r="Q34" s="24">
        <v>2016</v>
      </c>
      <c r="R34" s="24">
        <v>393.8286</v>
      </c>
      <c r="S34" s="24"/>
      <c r="T34" s="12" t="s">
        <v>68</v>
      </c>
      <c r="U34" s="24" t="s">
        <v>68</v>
      </c>
      <c r="V34" s="24"/>
      <c r="W34" s="24"/>
      <c r="X34" s="24"/>
      <c r="Y34" s="24"/>
      <c r="Z34" s="24"/>
      <c r="AA34" s="24"/>
      <c r="AB34" s="24"/>
      <c r="AC34" s="24"/>
    </row>
    <row r="35" s="101" customFormat="1" ht="41" customHeight="1" spans="1:29">
      <c r="A35" s="24">
        <v>2</v>
      </c>
      <c r="B35" s="22">
        <f t="shared" si="3"/>
        <v>149.75</v>
      </c>
      <c r="C35" s="22">
        <v>149.75</v>
      </c>
      <c r="D35" s="22"/>
      <c r="E35" s="23"/>
      <c r="F35" s="110"/>
      <c r="G35" s="24"/>
      <c r="H35" s="24"/>
      <c r="I35" s="12" t="s">
        <v>305</v>
      </c>
      <c r="J35" s="12" t="s">
        <v>99</v>
      </c>
      <c r="K35" s="22" t="s">
        <v>41</v>
      </c>
      <c r="L35" s="22" t="s">
        <v>306</v>
      </c>
      <c r="M35" s="24"/>
      <c r="N35" s="24"/>
      <c r="O35" s="24"/>
      <c r="P35" s="24"/>
      <c r="Q35" s="24"/>
      <c r="R35" s="24"/>
      <c r="S35" s="24"/>
      <c r="T35" s="12"/>
      <c r="U35" s="12"/>
      <c r="V35" s="24"/>
      <c r="W35" s="24"/>
      <c r="X35" s="24"/>
      <c r="Y35" s="24"/>
      <c r="Z35" s="24"/>
      <c r="AA35" s="24"/>
      <c r="AB35" s="24"/>
      <c r="AC35" s="24"/>
    </row>
    <row r="36" s="101" customFormat="1" ht="26" customHeight="1" spans="1:29">
      <c r="A36" s="24">
        <v>3</v>
      </c>
      <c r="B36" s="22">
        <f t="shared" si="3"/>
        <v>920</v>
      </c>
      <c r="C36" s="22"/>
      <c r="D36" s="22">
        <v>390</v>
      </c>
      <c r="E36" s="22">
        <v>430</v>
      </c>
      <c r="F36" s="22"/>
      <c r="G36" s="22"/>
      <c r="H36" s="22">
        <v>100</v>
      </c>
      <c r="I36" s="12" t="s">
        <v>119</v>
      </c>
      <c r="J36" s="12" t="s">
        <v>99</v>
      </c>
      <c r="K36" s="22" t="s">
        <v>41</v>
      </c>
      <c r="L36" s="23" t="s">
        <v>307</v>
      </c>
      <c r="M36" s="24" t="s">
        <v>119</v>
      </c>
      <c r="N36" s="12" t="s">
        <v>209</v>
      </c>
      <c r="O36" s="24">
        <v>920</v>
      </c>
      <c r="P36" s="24" t="s">
        <v>121</v>
      </c>
      <c r="Q36" s="24">
        <v>2016</v>
      </c>
      <c r="R36" s="24">
        <v>30</v>
      </c>
      <c r="S36" s="24"/>
      <c r="T36" s="11"/>
      <c r="U36" s="12"/>
      <c r="V36" s="24"/>
      <c r="W36" s="24"/>
      <c r="X36" s="24"/>
      <c r="Y36" s="24"/>
      <c r="Z36" s="24"/>
      <c r="AA36" s="24"/>
      <c r="AB36" s="24"/>
      <c r="AC36" s="12"/>
    </row>
    <row r="37" s="3" customFormat="1" ht="27.95" customHeight="1" spans="1:29">
      <c r="A37" s="11" t="s">
        <v>308</v>
      </c>
      <c r="B37" s="11">
        <f t="shared" si="3"/>
        <v>125.0204</v>
      </c>
      <c r="C37" s="11">
        <f t="shared" ref="C37:H37" si="6">SUM(C38:C39)</f>
        <v>0</v>
      </c>
      <c r="D37" s="11">
        <f t="shared" si="6"/>
        <v>125.0204</v>
      </c>
      <c r="E37" s="11">
        <f t="shared" si="6"/>
        <v>0</v>
      </c>
      <c r="F37" s="11">
        <f t="shared" si="6"/>
        <v>0</v>
      </c>
      <c r="G37" s="11">
        <f t="shared" si="6"/>
        <v>0</v>
      </c>
      <c r="H37" s="11">
        <f t="shared" si="6"/>
        <v>0</v>
      </c>
      <c r="I37" s="11"/>
      <c r="J37" s="11"/>
      <c r="K37" s="11"/>
      <c r="L37" s="11"/>
      <c r="M37" s="134"/>
      <c r="N37" s="11"/>
      <c r="O37" s="166"/>
      <c r="P37" s="166"/>
      <c r="Q37" s="11"/>
      <c r="R37" s="166"/>
      <c r="S37" s="11"/>
      <c r="T37" s="11"/>
      <c r="U37" s="166"/>
      <c r="V37" s="166"/>
      <c r="W37" s="166"/>
      <c r="X37" s="166"/>
      <c r="Y37" s="166"/>
      <c r="Z37" s="166"/>
      <c r="AA37" s="166"/>
      <c r="AB37" s="166"/>
      <c r="AC37" s="166"/>
    </row>
    <row r="38" s="101" customFormat="1" ht="45.95" customHeight="1" spans="1:29">
      <c r="A38" s="22">
        <v>1</v>
      </c>
      <c r="B38" s="22">
        <f t="shared" si="3"/>
        <v>104.4304</v>
      </c>
      <c r="C38" s="22"/>
      <c r="D38" s="22">
        <v>104.4304</v>
      </c>
      <c r="E38" s="22"/>
      <c r="F38" s="22"/>
      <c r="G38" s="22"/>
      <c r="H38" s="22"/>
      <c r="I38" s="22" t="s">
        <v>309</v>
      </c>
      <c r="J38" s="22" t="s">
        <v>99</v>
      </c>
      <c r="K38" s="22" t="s">
        <v>41</v>
      </c>
      <c r="L38" s="22" t="s">
        <v>310</v>
      </c>
      <c r="M38" s="22"/>
      <c r="N38" s="22"/>
      <c r="O38" s="22"/>
      <c r="P38" s="22"/>
      <c r="Q38" s="22"/>
      <c r="R38" s="22"/>
      <c r="S38" s="22"/>
      <c r="T38" s="11"/>
      <c r="U38" s="22"/>
      <c r="V38" s="22"/>
      <c r="W38" s="22"/>
      <c r="X38" s="22"/>
      <c r="Y38" s="22"/>
      <c r="Z38" s="22"/>
      <c r="AA38" s="22"/>
      <c r="AB38" s="24"/>
      <c r="AC38" s="22"/>
    </row>
    <row r="39" s="101" customFormat="1" ht="45.95" customHeight="1" spans="1:29">
      <c r="A39" s="22">
        <v>2</v>
      </c>
      <c r="B39" s="22">
        <f t="shared" si="3"/>
        <v>20.59</v>
      </c>
      <c r="C39" s="22"/>
      <c r="D39" s="22">
        <v>20.59</v>
      </c>
      <c r="E39" s="22"/>
      <c r="F39" s="22"/>
      <c r="G39" s="22"/>
      <c r="H39" s="22"/>
      <c r="I39" s="22" t="s">
        <v>311</v>
      </c>
      <c r="J39" s="22" t="s">
        <v>99</v>
      </c>
      <c r="K39" s="22" t="s">
        <v>41</v>
      </c>
      <c r="L39" s="22" t="s">
        <v>312</v>
      </c>
      <c r="M39" s="22"/>
      <c r="N39" s="22"/>
      <c r="O39" s="22"/>
      <c r="P39" s="22"/>
      <c r="Q39" s="22"/>
      <c r="R39" s="22"/>
      <c r="S39" s="22"/>
      <c r="T39" s="11"/>
      <c r="U39" s="22"/>
      <c r="V39" s="22"/>
      <c r="W39" s="22"/>
      <c r="X39" s="22"/>
      <c r="Y39" s="22"/>
      <c r="Z39" s="22"/>
      <c r="AA39" s="22"/>
      <c r="AB39" s="24"/>
      <c r="AC39" s="22"/>
    </row>
    <row r="40" s="3" customFormat="1" ht="27.95" customHeight="1" spans="1:29">
      <c r="A40" s="11" t="s">
        <v>313</v>
      </c>
      <c r="B40" s="11">
        <f t="shared" si="3"/>
        <v>109.9243</v>
      </c>
      <c r="C40" s="11">
        <f t="shared" ref="C40:H40" si="7">SUM(C41:C42)</f>
        <v>109.9243</v>
      </c>
      <c r="D40" s="11">
        <f t="shared" si="7"/>
        <v>0</v>
      </c>
      <c r="E40" s="11">
        <f t="shared" si="7"/>
        <v>0</v>
      </c>
      <c r="F40" s="11">
        <f t="shared" si="7"/>
        <v>0</v>
      </c>
      <c r="G40" s="11">
        <f t="shared" si="7"/>
        <v>0</v>
      </c>
      <c r="H40" s="11">
        <f t="shared" si="7"/>
        <v>0</v>
      </c>
      <c r="I40" s="11"/>
      <c r="J40" s="11"/>
      <c r="K40" s="11"/>
      <c r="L40" s="11"/>
      <c r="M40" s="134"/>
      <c r="N40" s="11"/>
      <c r="O40" s="166"/>
      <c r="P40" s="166"/>
      <c r="Q40" s="11"/>
      <c r="R40" s="166"/>
      <c r="S40" s="11"/>
      <c r="T40" s="11"/>
      <c r="U40" s="166"/>
      <c r="V40" s="166"/>
      <c r="W40" s="166"/>
      <c r="X40" s="166"/>
      <c r="Y40" s="166"/>
      <c r="Z40" s="166"/>
      <c r="AA40" s="166"/>
      <c r="AB40" s="166"/>
      <c r="AC40" s="166"/>
    </row>
    <row r="41" s="101" customFormat="1" ht="54" customHeight="1" spans="1:29">
      <c r="A41" s="206">
        <v>1</v>
      </c>
      <c r="B41" s="206">
        <f t="shared" si="3"/>
        <v>11.6</v>
      </c>
      <c r="C41" s="206">
        <v>11.6</v>
      </c>
      <c r="D41" s="206"/>
      <c r="E41" s="206"/>
      <c r="F41" s="206"/>
      <c r="G41" s="206"/>
      <c r="H41" s="206"/>
      <c r="I41" s="206" t="s">
        <v>314</v>
      </c>
      <c r="J41" s="206" t="s">
        <v>99</v>
      </c>
      <c r="K41" s="217" t="s">
        <v>41</v>
      </c>
      <c r="L41" s="206" t="s">
        <v>315</v>
      </c>
      <c r="M41" s="206"/>
      <c r="N41" s="206"/>
      <c r="O41" s="206"/>
      <c r="P41" s="206"/>
      <c r="Q41" s="206"/>
      <c r="R41" s="206"/>
      <c r="S41" s="206"/>
      <c r="T41" s="11"/>
      <c r="U41" s="206"/>
      <c r="V41" s="206"/>
      <c r="W41" s="206"/>
      <c r="X41" s="206"/>
      <c r="Y41" s="206"/>
      <c r="Z41" s="206"/>
      <c r="AA41" s="22"/>
      <c r="AB41" s="24"/>
      <c r="AC41" s="22"/>
    </row>
    <row r="42" s="215" customFormat="1" ht="54" customHeight="1" spans="1:29">
      <c r="A42" s="206">
        <v>2</v>
      </c>
      <c r="B42" s="217">
        <f t="shared" si="3"/>
        <v>98.3243</v>
      </c>
      <c r="C42" s="217">
        <v>98.3243</v>
      </c>
      <c r="D42" s="217"/>
      <c r="E42" s="217"/>
      <c r="F42" s="217"/>
      <c r="G42" s="217"/>
      <c r="H42" s="217"/>
      <c r="I42" s="217" t="s">
        <v>316</v>
      </c>
      <c r="J42" s="217" t="s">
        <v>99</v>
      </c>
      <c r="K42" s="217" t="s">
        <v>41</v>
      </c>
      <c r="L42" s="217" t="s">
        <v>317</v>
      </c>
      <c r="M42" s="217"/>
      <c r="N42" s="217"/>
      <c r="O42" s="217"/>
      <c r="P42" s="217"/>
      <c r="Q42" s="217"/>
      <c r="R42" s="217"/>
      <c r="S42" s="217"/>
      <c r="T42" s="107"/>
      <c r="U42" s="217"/>
      <c r="V42" s="217"/>
      <c r="W42" s="217"/>
      <c r="X42" s="217"/>
      <c r="Y42" s="217"/>
      <c r="Z42" s="217"/>
      <c r="AA42" s="222"/>
      <c r="AB42" s="108"/>
      <c r="AC42" s="222"/>
    </row>
    <row r="43" s="24" customFormat="1" ht="27.95" customHeight="1" spans="1:59">
      <c r="A43" s="11" t="s">
        <v>318</v>
      </c>
      <c r="B43" s="55">
        <f t="shared" si="3"/>
        <v>90</v>
      </c>
      <c r="C43" s="55">
        <f t="shared" ref="C43:H43" si="8">SUM(C44:C46)</f>
        <v>0</v>
      </c>
      <c r="D43" s="55">
        <f t="shared" si="8"/>
        <v>0</v>
      </c>
      <c r="E43" s="55">
        <f t="shared" si="8"/>
        <v>0</v>
      </c>
      <c r="F43" s="55">
        <f t="shared" si="8"/>
        <v>0</v>
      </c>
      <c r="G43" s="55">
        <f t="shared" si="8"/>
        <v>90</v>
      </c>
      <c r="H43" s="55">
        <f t="shared" si="8"/>
        <v>0</v>
      </c>
      <c r="I43" s="22"/>
      <c r="J43" s="22"/>
      <c r="K43" s="22"/>
      <c r="L43" s="22"/>
      <c r="M43" s="22"/>
      <c r="N43" s="22"/>
      <c r="O43" s="22"/>
      <c r="P43" s="22"/>
      <c r="Q43" s="22"/>
      <c r="R43" s="55">
        <f>SUM(R44:R45)</f>
        <v>40</v>
      </c>
      <c r="S43" s="22"/>
      <c r="T43" s="22"/>
      <c r="U43" s="166"/>
      <c r="V43" s="22"/>
      <c r="W43" s="22"/>
      <c r="X43" s="22"/>
      <c r="Y43" s="22"/>
      <c r="Z43" s="22"/>
      <c r="AA43" s="22"/>
      <c r="AB43" s="2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38"/>
    </row>
    <row r="44" s="4" customFormat="1" ht="41" customHeight="1" spans="1:61">
      <c r="A44" s="12">
        <v>1</v>
      </c>
      <c r="B44" s="19">
        <f t="shared" si="3"/>
        <v>20</v>
      </c>
      <c r="C44" s="55"/>
      <c r="D44" s="55"/>
      <c r="E44" s="12"/>
      <c r="F44" s="12"/>
      <c r="G44" s="24">
        <v>20</v>
      </c>
      <c r="H44" s="218"/>
      <c r="I44" s="23" t="s">
        <v>319</v>
      </c>
      <c r="J44" s="23" t="s">
        <v>99</v>
      </c>
      <c r="K44" s="22" t="s">
        <v>191</v>
      </c>
      <c r="L44" s="23" t="s">
        <v>320</v>
      </c>
      <c r="M44" s="24" t="s">
        <v>321</v>
      </c>
      <c r="N44" s="12" t="s">
        <v>95</v>
      </c>
      <c r="O44" s="12">
        <v>1000</v>
      </c>
      <c r="P44" s="12" t="s">
        <v>105</v>
      </c>
      <c r="Q44" s="12">
        <v>2016</v>
      </c>
      <c r="R44" s="24">
        <v>20</v>
      </c>
      <c r="S44" s="12"/>
      <c r="T44" s="12" t="s">
        <v>68</v>
      </c>
      <c r="U44" s="12" t="s">
        <v>68</v>
      </c>
      <c r="V44" s="12"/>
      <c r="W44" s="12"/>
      <c r="X44" s="12"/>
      <c r="Y44" s="12"/>
      <c r="Z44" s="12"/>
      <c r="AA44" s="12"/>
      <c r="AB44" s="12"/>
      <c r="AC44" s="12"/>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row>
    <row r="45" s="4" customFormat="1" ht="42" customHeight="1" spans="1:61">
      <c r="A45" s="12">
        <v>2</v>
      </c>
      <c r="B45" s="19">
        <f t="shared" si="3"/>
        <v>20</v>
      </c>
      <c r="C45" s="55"/>
      <c r="D45" s="55"/>
      <c r="E45" s="12"/>
      <c r="F45" s="12"/>
      <c r="G45" s="24">
        <v>20</v>
      </c>
      <c r="H45" s="218"/>
      <c r="I45" s="23" t="s">
        <v>319</v>
      </c>
      <c r="J45" s="23" t="s">
        <v>99</v>
      </c>
      <c r="K45" s="22" t="s">
        <v>322</v>
      </c>
      <c r="L45" s="23" t="s">
        <v>323</v>
      </c>
      <c r="M45" s="12" t="s">
        <v>173</v>
      </c>
      <c r="N45" s="12" t="s">
        <v>209</v>
      </c>
      <c r="O45" s="24">
        <v>400</v>
      </c>
      <c r="P45" s="24" t="s">
        <v>302</v>
      </c>
      <c r="Q45" s="12">
        <v>2016</v>
      </c>
      <c r="R45" s="24">
        <v>20</v>
      </c>
      <c r="S45" s="12">
        <v>3</v>
      </c>
      <c r="T45" s="11"/>
      <c r="U45" s="12"/>
      <c r="V45" s="12"/>
      <c r="W45" s="12"/>
      <c r="X45" s="12"/>
      <c r="Y45" s="12"/>
      <c r="Z45" s="12"/>
      <c r="AA45" s="12"/>
      <c r="AB45" s="12"/>
      <c r="AC45" s="12"/>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row>
    <row r="46" s="4" customFormat="1" ht="78" customHeight="1" spans="1:61">
      <c r="A46" s="15">
        <v>3</v>
      </c>
      <c r="B46" s="71">
        <f t="shared" si="3"/>
        <v>50</v>
      </c>
      <c r="C46" s="219"/>
      <c r="D46" s="219"/>
      <c r="E46" s="15"/>
      <c r="F46" s="15"/>
      <c r="G46" s="25">
        <v>50</v>
      </c>
      <c r="H46" s="220"/>
      <c r="I46" s="26" t="s">
        <v>324</v>
      </c>
      <c r="J46" s="26" t="s">
        <v>99</v>
      </c>
      <c r="K46" s="206" t="s">
        <v>176</v>
      </c>
      <c r="L46" s="26" t="s">
        <v>325</v>
      </c>
      <c r="M46" s="25"/>
      <c r="N46" s="15"/>
      <c r="O46" s="25"/>
      <c r="P46" s="25"/>
      <c r="Q46" s="15"/>
      <c r="R46" s="25"/>
      <c r="S46" s="15"/>
      <c r="T46" s="162"/>
      <c r="U46" s="15"/>
      <c r="V46" s="15"/>
      <c r="W46" s="15"/>
      <c r="X46" s="15"/>
      <c r="Y46" s="15"/>
      <c r="Z46" s="15"/>
      <c r="AA46" s="15"/>
      <c r="AB46" s="15"/>
      <c r="AC46" s="15"/>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row>
    <row r="47" s="102" customFormat="1" ht="27.95" customHeight="1" spans="1:29">
      <c r="A47" s="11" t="s">
        <v>326</v>
      </c>
      <c r="B47" s="47">
        <f t="shared" si="3"/>
        <v>112.364</v>
      </c>
      <c r="C47" s="55">
        <f t="shared" ref="C47:H47" si="9">SUM(C48:C49)</f>
        <v>0</v>
      </c>
      <c r="D47" s="55">
        <f t="shared" si="9"/>
        <v>0</v>
      </c>
      <c r="E47" s="55">
        <f t="shared" si="9"/>
        <v>0</v>
      </c>
      <c r="F47" s="55">
        <f t="shared" si="9"/>
        <v>0</v>
      </c>
      <c r="G47" s="55">
        <f t="shared" si="9"/>
        <v>0</v>
      </c>
      <c r="H47" s="55">
        <f t="shared" si="9"/>
        <v>112.364</v>
      </c>
      <c r="I47" s="22"/>
      <c r="J47" s="22"/>
      <c r="K47" s="22"/>
      <c r="L47" s="22"/>
      <c r="M47" s="22"/>
      <c r="N47" s="22"/>
      <c r="O47" s="22"/>
      <c r="P47" s="22"/>
      <c r="Q47" s="22"/>
      <c r="R47" s="55">
        <f>SUM(R48)</f>
        <v>108.864</v>
      </c>
      <c r="S47" s="22"/>
      <c r="T47" s="11"/>
      <c r="U47" s="22"/>
      <c r="V47" s="22"/>
      <c r="W47" s="22"/>
      <c r="X47" s="22"/>
      <c r="Y47" s="22"/>
      <c r="Z47" s="22"/>
      <c r="AA47" s="22"/>
      <c r="AB47" s="24"/>
      <c r="AC47" s="24"/>
    </row>
    <row r="48" s="4" customFormat="1" ht="43" customHeight="1" spans="1:29">
      <c r="A48" s="16">
        <v>1</v>
      </c>
      <c r="B48" s="30">
        <f t="shared" si="3"/>
        <v>108.864</v>
      </c>
      <c r="C48" s="16"/>
      <c r="D48" s="16"/>
      <c r="E48" s="16"/>
      <c r="F48" s="16"/>
      <c r="G48" s="16"/>
      <c r="H48" s="30">
        <v>108.864</v>
      </c>
      <c r="I48" s="29" t="s">
        <v>327</v>
      </c>
      <c r="J48" s="16" t="s">
        <v>99</v>
      </c>
      <c r="K48" s="29" t="s">
        <v>41</v>
      </c>
      <c r="L48" s="29" t="s">
        <v>328</v>
      </c>
      <c r="M48" s="29" t="s">
        <v>327</v>
      </c>
      <c r="N48" s="29" t="s">
        <v>165</v>
      </c>
      <c r="O48" s="29">
        <v>4.2</v>
      </c>
      <c r="P48" s="29" t="s">
        <v>53</v>
      </c>
      <c r="Q48" s="30" t="s">
        <v>253</v>
      </c>
      <c r="R48" s="30">
        <v>108.864</v>
      </c>
      <c r="S48" s="16" t="s">
        <v>254</v>
      </c>
      <c r="T48" s="163" t="s">
        <v>329</v>
      </c>
      <c r="U48" s="16" t="s">
        <v>330</v>
      </c>
      <c r="V48" s="16"/>
      <c r="W48" s="24" t="s">
        <v>48</v>
      </c>
      <c r="X48" s="16"/>
      <c r="Y48" s="16"/>
      <c r="Z48" s="16"/>
      <c r="AA48" s="16"/>
      <c r="AB48" s="16"/>
      <c r="AC48" s="16"/>
    </row>
    <row r="49" s="143" customFormat="1" ht="42" spans="1:29">
      <c r="A49" s="45">
        <v>2</v>
      </c>
      <c r="B49" s="44">
        <f t="shared" si="3"/>
        <v>3.5</v>
      </c>
      <c r="C49" s="45"/>
      <c r="D49" s="45"/>
      <c r="E49" s="45"/>
      <c r="F49" s="45"/>
      <c r="G49" s="45"/>
      <c r="H49" s="44">
        <v>3.5</v>
      </c>
      <c r="I49" s="89" t="s">
        <v>331</v>
      </c>
      <c r="J49" s="89" t="s">
        <v>332</v>
      </c>
      <c r="K49" s="222" t="s">
        <v>41</v>
      </c>
      <c r="L49" s="89" t="s">
        <v>333</v>
      </c>
      <c r="M49" s="44"/>
      <c r="N49" s="44"/>
      <c r="O49" s="44"/>
      <c r="P49" s="44"/>
      <c r="Q49" s="44"/>
      <c r="R49" s="44"/>
      <c r="S49" s="45"/>
      <c r="T49" s="60"/>
      <c r="U49" s="45"/>
      <c r="V49" s="45"/>
      <c r="W49" s="45"/>
      <c r="X49" s="45"/>
      <c r="Y49" s="45"/>
      <c r="Z49" s="45"/>
      <c r="AA49" s="45"/>
      <c r="AB49" s="45"/>
      <c r="AC49" s="45"/>
    </row>
  </sheetData>
  <autoFilter ref="A6:BI49">
    <extLst/>
  </autoFilter>
  <mergeCells count="58">
    <mergeCell ref="A2:AC2"/>
    <mergeCell ref="M3:AB3"/>
    <mergeCell ref="M4:W4"/>
    <mergeCell ref="X4:AB4"/>
    <mergeCell ref="AA5:AB5"/>
    <mergeCell ref="A3:A6"/>
    <mergeCell ref="A9:A11"/>
    <mergeCell ref="A14:A19"/>
    <mergeCell ref="B5:B6"/>
    <mergeCell ref="B9:B11"/>
    <mergeCell ref="B14:B19"/>
    <mergeCell ref="C5:C6"/>
    <mergeCell ref="C9:C11"/>
    <mergeCell ref="C14:C19"/>
    <mergeCell ref="D5:D6"/>
    <mergeCell ref="D9:D11"/>
    <mergeCell ref="D14:D19"/>
    <mergeCell ref="E5:E6"/>
    <mergeCell ref="E9:E11"/>
    <mergeCell ref="E14:E19"/>
    <mergeCell ref="F5:F6"/>
    <mergeCell ref="F9:F11"/>
    <mergeCell ref="F14:F19"/>
    <mergeCell ref="G5:G6"/>
    <mergeCell ref="G9:G11"/>
    <mergeCell ref="G14:G19"/>
    <mergeCell ref="H5:H6"/>
    <mergeCell ref="H9:H11"/>
    <mergeCell ref="H14:H19"/>
    <mergeCell ref="I5:I6"/>
    <mergeCell ref="I9:I11"/>
    <mergeCell ref="I14:I19"/>
    <mergeCell ref="J5:J6"/>
    <mergeCell ref="J9:J11"/>
    <mergeCell ref="J14:J19"/>
    <mergeCell ref="K5:K6"/>
    <mergeCell ref="K9:K11"/>
    <mergeCell ref="K14:K19"/>
    <mergeCell ref="L5:L6"/>
    <mergeCell ref="L9:L11"/>
    <mergeCell ref="L14:L19"/>
    <mergeCell ref="M5:M6"/>
    <mergeCell ref="N5:N6"/>
    <mergeCell ref="O5:O6"/>
    <mergeCell ref="P5:P6"/>
    <mergeCell ref="Q5:Q6"/>
    <mergeCell ref="R5:R6"/>
    <mergeCell ref="S5:S6"/>
    <mergeCell ref="T5:T6"/>
    <mergeCell ref="U5:U6"/>
    <mergeCell ref="V5:V6"/>
    <mergeCell ref="W5:W6"/>
    <mergeCell ref="X5:X6"/>
    <mergeCell ref="Y5:Y6"/>
    <mergeCell ref="Z5:Z6"/>
    <mergeCell ref="AC3:AC6"/>
    <mergeCell ref="B3:H4"/>
    <mergeCell ref="I3:L4"/>
  </mergeCells>
  <dataValidations count="1">
    <dataValidation type="list" allowBlank="1" showInputMessage="1" showErrorMessage="1" sqref="N6 N8 M20 N20 M37 N37 N38 N39 M40 N40 N41 N42 O43 N47">
      <formula1>#REF!</formula1>
    </dataValidation>
  </dataValidation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99"/>
  <sheetViews>
    <sheetView topLeftCell="A88" workbookViewId="0">
      <selection activeCell="R45" sqref="R45:R54"/>
    </sheetView>
  </sheetViews>
  <sheetFormatPr defaultColWidth="8.775" defaultRowHeight="13.5"/>
  <cols>
    <col min="1" max="1" width="17.3333333333333" style="9" customWidth="1"/>
    <col min="2" max="2" width="31.5583333333333" style="9" customWidth="1"/>
    <col min="3" max="3" width="12.775" style="9" customWidth="1"/>
    <col min="4" max="4" width="14.2166666666667" style="9" customWidth="1"/>
    <col min="5" max="5" width="14.775" style="9" customWidth="1"/>
    <col min="6" max="6" width="13.5583333333333" style="9" customWidth="1"/>
    <col min="7" max="7" width="10.4416666666667" style="9" customWidth="1"/>
    <col min="8" max="8" width="18.1083333333333" style="9" customWidth="1"/>
    <col min="9" max="9" width="31" style="9" customWidth="1"/>
    <col min="10" max="10" width="10.6666666666667" style="9" customWidth="1"/>
    <col min="11" max="11" width="13.1083333333333" style="9" customWidth="1"/>
    <col min="12" max="12" width="56.775" style="9" customWidth="1"/>
    <col min="13" max="13" width="15.3333333333333" style="9" customWidth="1"/>
    <col min="14" max="14" width="14" style="9" customWidth="1"/>
    <col min="15" max="17" width="10.6666666666667" style="9" customWidth="1"/>
    <col min="18" max="18" width="13.4416666666667" style="9" customWidth="1"/>
    <col min="19" max="20" width="10.6666666666667" style="9" customWidth="1"/>
    <col min="21" max="21" width="13.4416666666667" style="9" customWidth="1"/>
    <col min="22" max="28" width="10.6666666666667" style="9" customWidth="1"/>
    <col min="29" max="29" width="30.6666666666667" style="9" customWidth="1"/>
    <col min="30" max="16384" width="8.775" style="9"/>
  </cols>
  <sheetData>
    <row r="1" s="1" customFormat="1" ht="14.25" spans="1:29">
      <c r="A1" s="4" t="s">
        <v>0</v>
      </c>
      <c r="B1" s="145"/>
      <c r="C1" s="145"/>
      <c r="D1" s="145"/>
      <c r="E1" s="145"/>
      <c r="F1" s="145"/>
      <c r="G1" s="145"/>
      <c r="H1" s="145"/>
      <c r="I1" s="145"/>
      <c r="J1" s="145"/>
      <c r="K1" s="145"/>
      <c r="L1" s="145"/>
      <c r="M1" s="2"/>
      <c r="N1" s="2"/>
      <c r="O1" s="4"/>
      <c r="P1" s="4"/>
      <c r="Q1" s="2"/>
      <c r="R1" s="4"/>
      <c r="S1" s="4"/>
      <c r="T1" s="2"/>
      <c r="U1" s="4"/>
      <c r="V1" s="2"/>
      <c r="W1" s="2"/>
      <c r="X1" s="2"/>
      <c r="Y1" s="2"/>
      <c r="Z1" s="2"/>
      <c r="AA1" s="2"/>
      <c r="AB1" s="2"/>
      <c r="AC1" s="2"/>
    </row>
    <row r="2" s="1" customFormat="1" ht="31.5" spans="1:29">
      <c r="A2" s="10" t="s">
        <v>334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1" customFormat="1" ht="14.25" spans="1:29">
      <c r="A3" s="11" t="s">
        <v>2</v>
      </c>
      <c r="B3" s="11" t="s">
        <v>3</v>
      </c>
      <c r="C3" s="11"/>
      <c r="D3" s="11"/>
      <c r="E3" s="11"/>
      <c r="F3" s="11"/>
      <c r="G3" s="11"/>
      <c r="H3" s="11"/>
      <c r="I3" s="156" t="s">
        <v>4</v>
      </c>
      <c r="J3" s="157"/>
      <c r="K3" s="157"/>
      <c r="L3" s="158"/>
      <c r="M3" s="11" t="s">
        <v>5</v>
      </c>
      <c r="N3" s="11"/>
      <c r="O3" s="11"/>
      <c r="P3" s="11"/>
      <c r="Q3" s="11"/>
      <c r="R3" s="11"/>
      <c r="S3" s="11"/>
      <c r="T3" s="11"/>
      <c r="U3" s="11"/>
      <c r="V3" s="11"/>
      <c r="W3" s="11"/>
      <c r="X3" s="11"/>
      <c r="Y3" s="11"/>
      <c r="Z3" s="11"/>
      <c r="AA3" s="11"/>
      <c r="AB3" s="11"/>
      <c r="AC3" s="162" t="s">
        <v>6</v>
      </c>
    </row>
    <row r="4" s="1" customFormat="1" ht="14.25" spans="1:29">
      <c r="A4" s="11"/>
      <c r="B4" s="11"/>
      <c r="C4" s="11"/>
      <c r="D4" s="11"/>
      <c r="E4" s="11"/>
      <c r="F4" s="11"/>
      <c r="G4" s="11"/>
      <c r="H4" s="11"/>
      <c r="I4" s="159"/>
      <c r="J4" s="160"/>
      <c r="K4" s="160"/>
      <c r="L4" s="161"/>
      <c r="M4" s="11" t="s">
        <v>7</v>
      </c>
      <c r="N4" s="11"/>
      <c r="O4" s="11"/>
      <c r="P4" s="11"/>
      <c r="Q4" s="11"/>
      <c r="R4" s="11"/>
      <c r="S4" s="11"/>
      <c r="T4" s="11"/>
      <c r="U4" s="11"/>
      <c r="V4" s="11"/>
      <c r="W4" s="11"/>
      <c r="X4" s="11" t="s">
        <v>8</v>
      </c>
      <c r="Y4" s="11"/>
      <c r="Z4" s="11"/>
      <c r="AA4" s="11"/>
      <c r="AB4" s="11"/>
      <c r="AC4" s="174"/>
    </row>
    <row r="5" s="1" customFormat="1" ht="14.25" spans="1:29">
      <c r="A5" s="11"/>
      <c r="B5" s="11" t="s">
        <v>9</v>
      </c>
      <c r="C5" s="11" t="s">
        <v>10</v>
      </c>
      <c r="D5" s="11" t="s">
        <v>11</v>
      </c>
      <c r="E5" s="11" t="s">
        <v>12</v>
      </c>
      <c r="F5" s="11" t="s">
        <v>13</v>
      </c>
      <c r="G5" s="11" t="s">
        <v>14</v>
      </c>
      <c r="H5" s="11" t="s">
        <v>15</v>
      </c>
      <c r="I5" s="162" t="s">
        <v>16</v>
      </c>
      <c r="J5" s="162" t="s">
        <v>17</v>
      </c>
      <c r="K5" s="162" t="s">
        <v>18</v>
      </c>
      <c r="L5" s="6" t="s">
        <v>19</v>
      </c>
      <c r="M5" s="162" t="s">
        <v>20</v>
      </c>
      <c r="N5" s="162" t="s">
        <v>21</v>
      </c>
      <c r="O5" s="162" t="s">
        <v>22</v>
      </c>
      <c r="P5" s="162" t="s">
        <v>23</v>
      </c>
      <c r="Q5" s="162" t="s">
        <v>24</v>
      </c>
      <c r="R5" s="162" t="s">
        <v>25</v>
      </c>
      <c r="S5" s="162" t="s">
        <v>26</v>
      </c>
      <c r="T5" s="162" t="s">
        <v>27</v>
      </c>
      <c r="U5" s="162" t="s">
        <v>28</v>
      </c>
      <c r="V5" s="162" t="s">
        <v>29</v>
      </c>
      <c r="W5" s="162" t="s">
        <v>30</v>
      </c>
      <c r="X5" s="162" t="s">
        <v>31</v>
      </c>
      <c r="Y5" s="162" t="s">
        <v>32</v>
      </c>
      <c r="Z5" s="162" t="s">
        <v>33</v>
      </c>
      <c r="AA5" s="11" t="s">
        <v>34</v>
      </c>
      <c r="AB5" s="11"/>
      <c r="AC5" s="174"/>
    </row>
    <row r="6" s="1" customFormat="1" ht="42.75" spans="1:29">
      <c r="A6" s="11"/>
      <c r="B6" s="11"/>
      <c r="C6" s="11"/>
      <c r="D6" s="11"/>
      <c r="E6" s="11"/>
      <c r="F6" s="11"/>
      <c r="G6" s="11"/>
      <c r="H6" s="11"/>
      <c r="I6" s="163"/>
      <c r="J6" s="163"/>
      <c r="K6" s="163"/>
      <c r="L6" s="6"/>
      <c r="M6" s="163"/>
      <c r="N6" s="163"/>
      <c r="O6" s="163"/>
      <c r="P6" s="163"/>
      <c r="Q6" s="163"/>
      <c r="R6" s="163"/>
      <c r="S6" s="163"/>
      <c r="T6" s="163"/>
      <c r="U6" s="163"/>
      <c r="V6" s="163"/>
      <c r="W6" s="163"/>
      <c r="X6" s="163"/>
      <c r="Y6" s="163"/>
      <c r="Z6" s="163"/>
      <c r="AA6" s="11" t="s">
        <v>35</v>
      </c>
      <c r="AB6" s="11" t="s">
        <v>36</v>
      </c>
      <c r="AC6" s="163"/>
    </row>
    <row r="7" s="1" customFormat="1" ht="26.1" customHeight="1" spans="1:29">
      <c r="A7" s="11" t="s">
        <v>37</v>
      </c>
      <c r="B7" s="117">
        <f>SUM(C7:H7)</f>
        <v>12223.59792</v>
      </c>
      <c r="C7" s="117">
        <f t="shared" ref="C7:H7" si="0">SUM(C8+C36+C79+C83+C88)</f>
        <v>2616.93822</v>
      </c>
      <c r="D7" s="117">
        <f t="shared" si="0"/>
        <v>1451.9834</v>
      </c>
      <c r="E7" s="117">
        <f t="shared" si="0"/>
        <v>947.0754</v>
      </c>
      <c r="F7" s="117">
        <f t="shared" si="0"/>
        <v>7098.3721</v>
      </c>
      <c r="G7" s="117">
        <f t="shared" si="0"/>
        <v>0</v>
      </c>
      <c r="H7" s="117">
        <f t="shared" si="0"/>
        <v>109.2288</v>
      </c>
      <c r="I7" s="11"/>
      <c r="J7" s="11"/>
      <c r="K7" s="11"/>
      <c r="L7" s="11"/>
      <c r="M7" s="166"/>
      <c r="N7" s="166"/>
      <c r="O7" s="11"/>
      <c r="P7" s="11"/>
      <c r="Q7" s="166"/>
      <c r="R7" s="117">
        <f>R8+R36+R83+R88</f>
        <v>10507.83772</v>
      </c>
      <c r="S7" s="11"/>
      <c r="T7" s="166"/>
      <c r="U7" s="11"/>
      <c r="V7" s="166"/>
      <c r="W7" s="166"/>
      <c r="X7" s="166"/>
      <c r="Y7" s="12"/>
      <c r="Z7" s="166"/>
      <c r="AA7" s="166"/>
      <c r="AB7" s="166"/>
      <c r="AC7" s="166"/>
    </row>
    <row r="8" s="1" customFormat="1" ht="27.9" customHeight="1" spans="1:29">
      <c r="A8" s="11" t="s">
        <v>141</v>
      </c>
      <c r="B8" s="11">
        <f>SUM(C8:H8)</f>
        <v>9300.7877</v>
      </c>
      <c r="C8" s="11">
        <f t="shared" ref="C8:H8" si="1">SUM(C9:C35)</f>
        <v>1446.945</v>
      </c>
      <c r="D8" s="11">
        <f t="shared" si="1"/>
        <v>513.9427</v>
      </c>
      <c r="E8" s="11">
        <f t="shared" si="1"/>
        <v>562.5</v>
      </c>
      <c r="F8" s="11">
        <f t="shared" si="1"/>
        <v>6777.4</v>
      </c>
      <c r="G8" s="11">
        <f t="shared" si="1"/>
        <v>0</v>
      </c>
      <c r="H8" s="11">
        <f t="shared" si="1"/>
        <v>0</v>
      </c>
      <c r="I8" s="11"/>
      <c r="J8" s="11"/>
      <c r="K8" s="11"/>
      <c r="L8" s="11"/>
      <c r="M8" s="166"/>
      <c r="N8" s="166"/>
      <c r="O8" s="11"/>
      <c r="P8" s="11"/>
      <c r="Q8" s="166"/>
      <c r="R8" s="11">
        <f>SUM(R9:R35)</f>
        <v>8709.5677</v>
      </c>
      <c r="S8" s="11"/>
      <c r="T8" s="166"/>
      <c r="U8" s="11"/>
      <c r="V8" s="166"/>
      <c r="W8" s="166"/>
      <c r="X8" s="166"/>
      <c r="Y8" s="166"/>
      <c r="Z8" s="166"/>
      <c r="AA8" s="166"/>
      <c r="AB8" s="166"/>
      <c r="AC8" s="166"/>
    </row>
    <row r="9" s="1" customFormat="1" ht="21.9" customHeight="1" spans="1:29">
      <c r="A9" s="15">
        <v>1</v>
      </c>
      <c r="B9" s="15">
        <f>SUM(C9:H12)</f>
        <v>1232.11</v>
      </c>
      <c r="C9" s="15">
        <v>856.75</v>
      </c>
      <c r="D9" s="15">
        <v>375.36</v>
      </c>
      <c r="E9" s="15"/>
      <c r="F9" s="15"/>
      <c r="G9" s="15"/>
      <c r="H9" s="15"/>
      <c r="I9" s="26" t="s">
        <v>335</v>
      </c>
      <c r="J9" s="26" t="s">
        <v>99</v>
      </c>
      <c r="K9" s="206" t="s">
        <v>41</v>
      </c>
      <c r="L9" s="26" t="s">
        <v>336</v>
      </c>
      <c r="M9" s="12" t="s">
        <v>227</v>
      </c>
      <c r="N9" s="12" t="s">
        <v>165</v>
      </c>
      <c r="O9" s="12">
        <v>26.88</v>
      </c>
      <c r="P9" s="12" t="s">
        <v>53</v>
      </c>
      <c r="Q9" s="12" t="s">
        <v>337</v>
      </c>
      <c r="R9" s="12">
        <v>953.67</v>
      </c>
      <c r="S9" s="12" t="s">
        <v>254</v>
      </c>
      <c r="T9" s="12" t="s">
        <v>228</v>
      </c>
      <c r="U9" s="12" t="s">
        <v>338</v>
      </c>
      <c r="V9" s="57"/>
      <c r="W9" s="12" t="s">
        <v>48</v>
      </c>
      <c r="X9" s="12"/>
      <c r="Y9" s="12"/>
      <c r="Z9" s="12"/>
      <c r="AA9" s="24"/>
      <c r="AB9" s="24"/>
      <c r="AC9" s="24"/>
    </row>
    <row r="10" s="1" customFormat="1" ht="21" customHeight="1" spans="1:29">
      <c r="A10" s="17"/>
      <c r="B10" s="17"/>
      <c r="C10" s="17"/>
      <c r="D10" s="17"/>
      <c r="E10" s="17"/>
      <c r="F10" s="17"/>
      <c r="G10" s="17"/>
      <c r="H10" s="17"/>
      <c r="I10" s="27"/>
      <c r="J10" s="27"/>
      <c r="K10" s="207"/>
      <c r="L10" s="27"/>
      <c r="M10" s="12" t="s">
        <v>255</v>
      </c>
      <c r="N10" s="12" t="s">
        <v>165</v>
      </c>
      <c r="O10" s="12">
        <v>166</v>
      </c>
      <c r="P10" s="12" t="s">
        <v>256</v>
      </c>
      <c r="Q10" s="12" t="s">
        <v>337</v>
      </c>
      <c r="R10" s="12">
        <v>62.42</v>
      </c>
      <c r="S10" s="12" t="s">
        <v>254</v>
      </c>
      <c r="T10" s="12" t="s">
        <v>228</v>
      </c>
      <c r="U10" s="12" t="s">
        <v>338</v>
      </c>
      <c r="V10" s="57"/>
      <c r="W10" s="12" t="s">
        <v>48</v>
      </c>
      <c r="X10" s="12"/>
      <c r="Y10" s="12"/>
      <c r="Z10" s="12"/>
      <c r="AA10" s="24"/>
      <c r="AB10" s="24"/>
      <c r="AC10" s="24"/>
    </row>
    <row r="11" s="1" customFormat="1" ht="21" customHeight="1" spans="1:29">
      <c r="A11" s="17"/>
      <c r="B11" s="17"/>
      <c r="C11" s="17"/>
      <c r="D11" s="17"/>
      <c r="E11" s="17"/>
      <c r="F11" s="17"/>
      <c r="G11" s="17"/>
      <c r="H11" s="17"/>
      <c r="I11" s="27"/>
      <c r="J11" s="27"/>
      <c r="K11" s="207"/>
      <c r="L11" s="27"/>
      <c r="M11" s="12" t="s">
        <v>265</v>
      </c>
      <c r="N11" s="12" t="s">
        <v>165</v>
      </c>
      <c r="O11" s="12">
        <v>13.4</v>
      </c>
      <c r="P11" s="12" t="s">
        <v>53</v>
      </c>
      <c r="Q11" s="12" t="s">
        <v>337</v>
      </c>
      <c r="R11" s="12">
        <v>63.96</v>
      </c>
      <c r="S11" s="12" t="s">
        <v>254</v>
      </c>
      <c r="T11" s="12" t="s">
        <v>228</v>
      </c>
      <c r="U11" s="12" t="s">
        <v>338</v>
      </c>
      <c r="V11" s="57"/>
      <c r="W11" s="12"/>
      <c r="X11" s="12"/>
      <c r="Y11" s="12"/>
      <c r="Z11" s="12"/>
      <c r="AA11" s="24"/>
      <c r="AB11" s="24"/>
      <c r="AC11" s="24"/>
    </row>
    <row r="12" s="1" customFormat="1" ht="21.9" customHeight="1" spans="1:29">
      <c r="A12" s="16"/>
      <c r="B12" s="16"/>
      <c r="C12" s="16"/>
      <c r="D12" s="16"/>
      <c r="E12" s="16"/>
      <c r="F12" s="16"/>
      <c r="G12" s="16"/>
      <c r="H12" s="16"/>
      <c r="I12" s="29"/>
      <c r="J12" s="29"/>
      <c r="K12" s="208"/>
      <c r="L12" s="29"/>
      <c r="M12" s="12" t="s">
        <v>339</v>
      </c>
      <c r="N12" s="12" t="s">
        <v>165</v>
      </c>
      <c r="O12" s="12">
        <v>1720</v>
      </c>
      <c r="P12" s="12" t="s">
        <v>105</v>
      </c>
      <c r="Q12" s="12" t="s">
        <v>337</v>
      </c>
      <c r="R12" s="12">
        <v>143.29</v>
      </c>
      <c r="S12" s="12" t="s">
        <v>254</v>
      </c>
      <c r="T12" s="12" t="s">
        <v>228</v>
      </c>
      <c r="U12" s="12" t="s">
        <v>338</v>
      </c>
      <c r="V12" s="57"/>
      <c r="W12" s="12" t="s">
        <v>48</v>
      </c>
      <c r="X12" s="12"/>
      <c r="Y12" s="12"/>
      <c r="Z12" s="12"/>
      <c r="AA12" s="24"/>
      <c r="AB12" s="24"/>
      <c r="AC12" s="24"/>
    </row>
    <row r="13" s="1" customFormat="1" ht="21" customHeight="1" spans="1:29">
      <c r="A13" s="201">
        <v>2</v>
      </c>
      <c r="B13" s="202">
        <f>SUM(C13:H14)</f>
        <v>554.33</v>
      </c>
      <c r="C13" s="202">
        <v>554.33</v>
      </c>
      <c r="D13" s="202"/>
      <c r="E13" s="202"/>
      <c r="F13" s="202"/>
      <c r="G13" s="202"/>
      <c r="H13" s="202"/>
      <c r="I13" s="26" t="s">
        <v>340</v>
      </c>
      <c r="J13" s="26" t="s">
        <v>99</v>
      </c>
      <c r="K13" s="206" t="s">
        <v>41</v>
      </c>
      <c r="L13" s="26" t="s">
        <v>341</v>
      </c>
      <c r="M13" s="12" t="s">
        <v>227</v>
      </c>
      <c r="N13" s="12" t="s">
        <v>165</v>
      </c>
      <c r="O13" s="12">
        <v>16.41</v>
      </c>
      <c r="P13" s="12" t="s">
        <v>53</v>
      </c>
      <c r="Q13" s="12" t="s">
        <v>337</v>
      </c>
      <c r="R13" s="12">
        <v>545.29</v>
      </c>
      <c r="S13" s="12" t="s">
        <v>254</v>
      </c>
      <c r="T13" s="12" t="s">
        <v>228</v>
      </c>
      <c r="U13" s="12" t="s">
        <v>338</v>
      </c>
      <c r="V13" s="57"/>
      <c r="W13" s="12" t="s">
        <v>48</v>
      </c>
      <c r="X13" s="12"/>
      <c r="Y13" s="12"/>
      <c r="Z13" s="12"/>
      <c r="AA13" s="24"/>
      <c r="AB13" s="24"/>
      <c r="AC13" s="24"/>
    </row>
    <row r="14" s="1" customFormat="1" ht="21" customHeight="1" spans="1:29">
      <c r="A14" s="203"/>
      <c r="B14" s="204"/>
      <c r="C14" s="204"/>
      <c r="D14" s="204"/>
      <c r="E14" s="204"/>
      <c r="F14" s="204"/>
      <c r="G14" s="204"/>
      <c r="H14" s="204"/>
      <c r="I14" s="29"/>
      <c r="J14" s="29"/>
      <c r="K14" s="208"/>
      <c r="L14" s="29"/>
      <c r="M14" s="12" t="s">
        <v>255</v>
      </c>
      <c r="N14" s="12" t="s">
        <v>165</v>
      </c>
      <c r="O14" s="12">
        <v>22</v>
      </c>
      <c r="P14" s="12" t="s">
        <v>256</v>
      </c>
      <c r="Q14" s="12" t="s">
        <v>337</v>
      </c>
      <c r="R14" s="12">
        <v>9.04</v>
      </c>
      <c r="S14" s="12" t="s">
        <v>254</v>
      </c>
      <c r="T14" s="12" t="s">
        <v>228</v>
      </c>
      <c r="U14" s="12" t="s">
        <v>338</v>
      </c>
      <c r="V14" s="57"/>
      <c r="W14" s="12"/>
      <c r="X14" s="12"/>
      <c r="Y14" s="12"/>
      <c r="Z14" s="12"/>
      <c r="AA14" s="24"/>
      <c r="AB14" s="24"/>
      <c r="AC14" s="24"/>
    </row>
    <row r="15" s="1" customFormat="1" ht="38.1" customHeight="1" spans="1:29">
      <c r="A15" s="12">
        <v>3</v>
      </c>
      <c r="B15" s="109">
        <f t="shared" ref="B15:B20" si="2">SUM(C15:H15)</f>
        <v>75.015</v>
      </c>
      <c r="C15" s="109">
        <v>7.515</v>
      </c>
      <c r="D15" s="109">
        <v>67.5</v>
      </c>
      <c r="E15" s="109"/>
      <c r="F15" s="109"/>
      <c r="G15" s="109"/>
      <c r="H15" s="109"/>
      <c r="I15" s="23" t="s">
        <v>342</v>
      </c>
      <c r="J15" s="23" t="s">
        <v>99</v>
      </c>
      <c r="K15" s="22" t="s">
        <v>41</v>
      </c>
      <c r="L15" s="23" t="s">
        <v>343</v>
      </c>
      <c r="M15" s="12" t="s">
        <v>344</v>
      </c>
      <c r="N15" s="12" t="s">
        <v>165</v>
      </c>
      <c r="O15" s="12">
        <v>16.67</v>
      </c>
      <c r="P15" s="12" t="s">
        <v>345</v>
      </c>
      <c r="Q15" s="12" t="s">
        <v>337</v>
      </c>
      <c r="R15" s="12">
        <v>75.015</v>
      </c>
      <c r="S15" s="12" t="s">
        <v>254</v>
      </c>
      <c r="T15" s="12" t="s">
        <v>228</v>
      </c>
      <c r="U15" s="12" t="s">
        <v>338</v>
      </c>
      <c r="V15" s="57"/>
      <c r="W15" s="12" t="s">
        <v>48</v>
      </c>
      <c r="X15" s="12"/>
      <c r="Y15" s="12"/>
      <c r="Z15" s="12"/>
      <c r="AA15" s="24"/>
      <c r="AB15" s="24"/>
      <c r="AC15" s="24"/>
    </row>
    <row r="16" s="1" customFormat="1" ht="39" customHeight="1" spans="1:29">
      <c r="A16" s="12">
        <v>4</v>
      </c>
      <c r="B16" s="109">
        <f t="shared" si="2"/>
        <v>79.4827</v>
      </c>
      <c r="C16" s="12">
        <v>28.35</v>
      </c>
      <c r="D16" s="109">
        <v>51.1327</v>
      </c>
      <c r="E16" s="109"/>
      <c r="F16" s="109"/>
      <c r="G16" s="109"/>
      <c r="H16" s="109"/>
      <c r="I16" s="23" t="s">
        <v>346</v>
      </c>
      <c r="J16" s="23" t="s">
        <v>99</v>
      </c>
      <c r="K16" s="22" t="s">
        <v>41</v>
      </c>
      <c r="L16" s="208" t="s">
        <v>347</v>
      </c>
      <c r="M16" s="12" t="s">
        <v>257</v>
      </c>
      <c r="N16" s="12" t="s">
        <v>165</v>
      </c>
      <c r="O16" s="12">
        <v>11</v>
      </c>
      <c r="P16" s="12" t="s">
        <v>45</v>
      </c>
      <c r="Q16" s="12" t="s">
        <v>337</v>
      </c>
      <c r="R16" s="12">
        <v>79.4827</v>
      </c>
      <c r="S16" s="12" t="s">
        <v>254</v>
      </c>
      <c r="T16" s="12" t="s">
        <v>228</v>
      </c>
      <c r="U16" s="12" t="s">
        <v>338</v>
      </c>
      <c r="V16" s="57"/>
      <c r="W16" s="12" t="s">
        <v>48</v>
      </c>
      <c r="X16" s="12"/>
      <c r="Y16" s="12"/>
      <c r="Z16" s="12"/>
      <c r="AA16" s="24"/>
      <c r="AB16" s="24"/>
      <c r="AC16" s="24"/>
    </row>
    <row r="17" s="1" customFormat="1" ht="85.5" spans="1:29">
      <c r="A17" s="24">
        <v>5</v>
      </c>
      <c r="B17" s="202">
        <f t="shared" si="2"/>
        <v>1983</v>
      </c>
      <c r="C17" s="109"/>
      <c r="D17" s="19"/>
      <c r="E17" s="24"/>
      <c r="F17" s="75">
        <v>1983</v>
      </c>
      <c r="G17" s="19"/>
      <c r="H17" s="19"/>
      <c r="I17" s="23" t="s">
        <v>348</v>
      </c>
      <c r="J17" s="22" t="s">
        <v>349</v>
      </c>
      <c r="K17" s="22" t="s">
        <v>41</v>
      </c>
      <c r="L17" s="23" t="s">
        <v>350</v>
      </c>
      <c r="M17" s="16" t="s">
        <v>351</v>
      </c>
      <c r="N17" s="12" t="s">
        <v>165</v>
      </c>
      <c r="O17" s="16">
        <v>44.15</v>
      </c>
      <c r="P17" s="16" t="s">
        <v>53</v>
      </c>
      <c r="Q17" s="22">
        <v>2017</v>
      </c>
      <c r="R17" s="75">
        <v>1983</v>
      </c>
      <c r="S17" s="16" t="s">
        <v>254</v>
      </c>
      <c r="T17" s="16"/>
      <c r="U17" s="16" t="s">
        <v>352</v>
      </c>
      <c r="V17" s="166"/>
      <c r="W17" s="75" t="s">
        <v>48</v>
      </c>
      <c r="X17" s="16"/>
      <c r="Y17" s="12"/>
      <c r="Z17" s="12"/>
      <c r="AA17" s="24"/>
      <c r="AB17" s="24"/>
      <c r="AC17" s="12"/>
    </row>
    <row r="18" s="1" customFormat="1" ht="85.05" customHeight="1" spans="1:29">
      <c r="A18" s="12">
        <v>6</v>
      </c>
      <c r="B18" s="109">
        <f t="shared" si="2"/>
        <v>3652.4</v>
      </c>
      <c r="C18" s="19"/>
      <c r="D18" s="19"/>
      <c r="E18" s="19"/>
      <c r="F18" s="19">
        <v>3652.4</v>
      </c>
      <c r="G18" s="19"/>
      <c r="H18" s="19"/>
      <c r="I18" s="23" t="s">
        <v>353</v>
      </c>
      <c r="J18" s="12" t="s">
        <v>354</v>
      </c>
      <c r="K18" s="22" t="s">
        <v>41</v>
      </c>
      <c r="L18" s="23" t="s">
        <v>355</v>
      </c>
      <c r="M18" s="23" t="s">
        <v>356</v>
      </c>
      <c r="N18" s="24" t="s">
        <v>95</v>
      </c>
      <c r="O18" s="12">
        <v>1188</v>
      </c>
      <c r="P18" s="12" t="s">
        <v>357</v>
      </c>
      <c r="Q18" s="12">
        <v>2017</v>
      </c>
      <c r="R18" s="12">
        <v>3652.4</v>
      </c>
      <c r="S18" s="16" t="s">
        <v>254</v>
      </c>
      <c r="T18" s="12" t="s">
        <v>156</v>
      </c>
      <c r="U18" s="12" t="s">
        <v>68</v>
      </c>
      <c r="V18" s="166"/>
      <c r="W18" s="12" t="s">
        <v>48</v>
      </c>
      <c r="X18" s="12"/>
      <c r="Y18" s="12"/>
      <c r="Z18" s="12"/>
      <c r="AA18" s="24"/>
      <c r="AB18" s="24"/>
      <c r="AC18" s="11"/>
    </row>
    <row r="19" s="1" customFormat="1" ht="36.9" customHeight="1" spans="1:29">
      <c r="A19" s="12">
        <v>7</v>
      </c>
      <c r="B19" s="109">
        <f t="shared" si="2"/>
        <v>562.5</v>
      </c>
      <c r="C19" s="19"/>
      <c r="D19" s="19"/>
      <c r="E19" s="109">
        <v>562.5</v>
      </c>
      <c r="F19" s="19"/>
      <c r="G19" s="19"/>
      <c r="H19" s="19"/>
      <c r="I19" s="23" t="s">
        <v>358</v>
      </c>
      <c r="J19" s="12" t="s">
        <v>359</v>
      </c>
      <c r="K19" s="22" t="s">
        <v>41</v>
      </c>
      <c r="L19" s="23" t="s">
        <v>360</v>
      </c>
      <c r="M19" s="12"/>
      <c r="N19" s="12"/>
      <c r="O19" s="12"/>
      <c r="P19" s="12"/>
      <c r="Q19" s="12"/>
      <c r="R19" s="12"/>
      <c r="S19" s="12"/>
      <c r="T19" s="12"/>
      <c r="U19" s="12"/>
      <c r="V19" s="166"/>
      <c r="W19" s="12"/>
      <c r="X19" s="12"/>
      <c r="Y19" s="12"/>
      <c r="Z19" s="12"/>
      <c r="AA19" s="12"/>
      <c r="AB19" s="24"/>
      <c r="AC19" s="24"/>
    </row>
    <row r="20" s="1" customFormat="1" ht="35.1" customHeight="1" spans="1:29">
      <c r="A20" s="12">
        <v>8</v>
      </c>
      <c r="B20" s="109">
        <f t="shared" si="2"/>
        <v>19.95</v>
      </c>
      <c r="C20" s="19"/>
      <c r="D20" s="109">
        <v>19.95</v>
      </c>
      <c r="E20" s="109"/>
      <c r="F20" s="109"/>
      <c r="G20" s="110"/>
      <c r="H20" s="110"/>
      <c r="I20" s="23" t="s">
        <v>361</v>
      </c>
      <c r="J20" s="23" t="s">
        <v>354</v>
      </c>
      <c r="K20" s="22" t="s">
        <v>41</v>
      </c>
      <c r="L20" s="23" t="s">
        <v>362</v>
      </c>
      <c r="M20" s="15"/>
      <c r="N20" s="15"/>
      <c r="O20" s="15"/>
      <c r="P20" s="15"/>
      <c r="Q20" s="15"/>
      <c r="R20" s="15"/>
      <c r="S20" s="15"/>
      <c r="T20" s="15"/>
      <c r="U20" s="15"/>
      <c r="V20" s="166"/>
      <c r="W20" s="15"/>
      <c r="X20" s="15"/>
      <c r="Y20" s="12"/>
      <c r="Z20" s="12"/>
      <c r="AA20" s="12"/>
      <c r="AB20" s="47"/>
      <c r="AC20" s="47"/>
    </row>
    <row r="21" s="1" customFormat="1" ht="35.1" customHeight="1" spans="1:29">
      <c r="A21" s="15">
        <v>9</v>
      </c>
      <c r="B21" s="71">
        <f>SUM(C21:H35)</f>
        <v>1142</v>
      </c>
      <c r="C21" s="71"/>
      <c r="D21" s="71"/>
      <c r="E21" s="71"/>
      <c r="F21" s="71">
        <v>1142</v>
      </c>
      <c r="G21" s="202"/>
      <c r="H21" s="71"/>
      <c r="I21" s="26" t="s">
        <v>363</v>
      </c>
      <c r="J21" s="206" t="s">
        <v>40</v>
      </c>
      <c r="K21" s="206" t="s">
        <v>364</v>
      </c>
      <c r="L21" s="26" t="s">
        <v>365</v>
      </c>
      <c r="M21" s="12" t="s">
        <v>43</v>
      </c>
      <c r="N21" s="12" t="s">
        <v>165</v>
      </c>
      <c r="O21" s="12">
        <v>1</v>
      </c>
      <c r="P21" s="12" t="s">
        <v>45</v>
      </c>
      <c r="Q21" s="15">
        <v>2018.6</v>
      </c>
      <c r="R21" s="167">
        <v>1142</v>
      </c>
      <c r="S21" s="24">
        <v>15</v>
      </c>
      <c r="T21" s="15" t="s">
        <v>228</v>
      </c>
      <c r="U21" s="15" t="s">
        <v>366</v>
      </c>
      <c r="V21" s="166"/>
      <c r="W21" s="15" t="s">
        <v>48</v>
      </c>
      <c r="X21" s="15"/>
      <c r="Y21" s="15"/>
      <c r="Z21" s="15"/>
      <c r="AA21" s="15"/>
      <c r="AB21" s="209"/>
      <c r="AC21" s="209"/>
    </row>
    <row r="22" s="1" customFormat="1" ht="35.1" customHeight="1" spans="1:29">
      <c r="A22" s="12"/>
      <c r="B22" s="19"/>
      <c r="C22" s="19"/>
      <c r="D22" s="19"/>
      <c r="E22" s="19"/>
      <c r="F22" s="19"/>
      <c r="G22" s="109"/>
      <c r="H22" s="19"/>
      <c r="I22" s="23"/>
      <c r="J22" s="22"/>
      <c r="K22" s="22"/>
      <c r="L22" s="23"/>
      <c r="M22" s="12" t="s">
        <v>367</v>
      </c>
      <c r="N22" s="12" t="s">
        <v>165</v>
      </c>
      <c r="O22" s="12">
        <v>1</v>
      </c>
      <c r="P22" s="12" t="s">
        <v>45</v>
      </c>
      <c r="Q22" s="17"/>
      <c r="R22" s="168"/>
      <c r="S22" s="24">
        <v>45</v>
      </c>
      <c r="T22" s="17"/>
      <c r="U22" s="17"/>
      <c r="V22" s="166"/>
      <c r="W22" s="17"/>
      <c r="X22" s="17"/>
      <c r="Y22" s="17"/>
      <c r="Z22" s="17"/>
      <c r="AA22" s="17"/>
      <c r="AB22" s="210"/>
      <c r="AC22" s="210"/>
    </row>
    <row r="23" s="1" customFormat="1" ht="35.1" customHeight="1" spans="1:29">
      <c r="A23" s="12"/>
      <c r="B23" s="19"/>
      <c r="C23" s="19"/>
      <c r="D23" s="19"/>
      <c r="E23" s="19"/>
      <c r="F23" s="19"/>
      <c r="G23" s="109"/>
      <c r="H23" s="19"/>
      <c r="I23" s="23"/>
      <c r="J23" s="22"/>
      <c r="K23" s="22"/>
      <c r="L23" s="23"/>
      <c r="M23" s="12" t="s">
        <v>368</v>
      </c>
      <c r="N23" s="12" t="s">
        <v>165</v>
      </c>
      <c r="O23" s="12">
        <v>800</v>
      </c>
      <c r="P23" s="12" t="s">
        <v>369</v>
      </c>
      <c r="Q23" s="17"/>
      <c r="R23" s="168"/>
      <c r="S23" s="24">
        <v>15</v>
      </c>
      <c r="T23" s="17"/>
      <c r="U23" s="17"/>
      <c r="V23" s="166"/>
      <c r="W23" s="17"/>
      <c r="X23" s="17"/>
      <c r="Y23" s="17"/>
      <c r="Z23" s="17"/>
      <c r="AA23" s="17"/>
      <c r="AB23" s="210"/>
      <c r="AC23" s="210"/>
    </row>
    <row r="24" s="1" customFormat="1" ht="35.1" customHeight="1" spans="1:29">
      <c r="A24" s="12"/>
      <c r="B24" s="19"/>
      <c r="C24" s="19"/>
      <c r="D24" s="19"/>
      <c r="E24" s="19"/>
      <c r="F24" s="19"/>
      <c r="G24" s="109"/>
      <c r="H24" s="19"/>
      <c r="I24" s="23"/>
      <c r="J24" s="22"/>
      <c r="K24" s="22"/>
      <c r="L24" s="23"/>
      <c r="M24" s="12" t="s">
        <v>370</v>
      </c>
      <c r="N24" s="12" t="s">
        <v>165</v>
      </c>
      <c r="O24" s="12">
        <v>1</v>
      </c>
      <c r="P24" s="12" t="s">
        <v>45</v>
      </c>
      <c r="Q24" s="17"/>
      <c r="R24" s="168"/>
      <c r="S24" s="24">
        <v>15</v>
      </c>
      <c r="T24" s="17"/>
      <c r="U24" s="17"/>
      <c r="V24" s="166"/>
      <c r="W24" s="17"/>
      <c r="X24" s="17"/>
      <c r="Y24" s="17"/>
      <c r="Z24" s="17"/>
      <c r="AA24" s="17"/>
      <c r="AB24" s="210"/>
      <c r="AC24" s="210"/>
    </row>
    <row r="25" s="1" customFormat="1" ht="35.1" customHeight="1" spans="1:29">
      <c r="A25" s="12"/>
      <c r="B25" s="19"/>
      <c r="C25" s="19"/>
      <c r="D25" s="19"/>
      <c r="E25" s="19"/>
      <c r="F25" s="19"/>
      <c r="G25" s="109"/>
      <c r="H25" s="19"/>
      <c r="I25" s="23"/>
      <c r="J25" s="22"/>
      <c r="K25" s="22"/>
      <c r="L25" s="23"/>
      <c r="M25" s="12" t="s">
        <v>371</v>
      </c>
      <c r="N25" s="12" t="s">
        <v>165</v>
      </c>
      <c r="O25" s="12">
        <v>143.08</v>
      </c>
      <c r="P25" s="12" t="s">
        <v>372</v>
      </c>
      <c r="Q25" s="17"/>
      <c r="R25" s="168"/>
      <c r="S25" s="24">
        <v>15</v>
      </c>
      <c r="T25" s="17"/>
      <c r="U25" s="17"/>
      <c r="V25" s="166"/>
      <c r="W25" s="17"/>
      <c r="X25" s="17"/>
      <c r="Y25" s="17"/>
      <c r="Z25" s="17"/>
      <c r="AA25" s="17"/>
      <c r="AB25" s="210"/>
      <c r="AC25" s="210"/>
    </row>
    <row r="26" s="1" customFormat="1" ht="35.1" customHeight="1" spans="1:29">
      <c r="A26" s="12"/>
      <c r="B26" s="19"/>
      <c r="C26" s="19"/>
      <c r="D26" s="19"/>
      <c r="E26" s="19"/>
      <c r="F26" s="19"/>
      <c r="G26" s="109"/>
      <c r="H26" s="19"/>
      <c r="I26" s="23"/>
      <c r="J26" s="22"/>
      <c r="K26" s="22"/>
      <c r="L26" s="23"/>
      <c r="M26" s="12" t="s">
        <v>373</v>
      </c>
      <c r="N26" s="12" t="s">
        <v>165</v>
      </c>
      <c r="O26" s="12">
        <v>4652.22</v>
      </c>
      <c r="P26" s="12" t="s">
        <v>372</v>
      </c>
      <c r="Q26" s="17"/>
      <c r="R26" s="168"/>
      <c r="S26" s="24">
        <v>1</v>
      </c>
      <c r="T26" s="17"/>
      <c r="U26" s="17"/>
      <c r="V26" s="166"/>
      <c r="W26" s="17"/>
      <c r="X26" s="17"/>
      <c r="Y26" s="17"/>
      <c r="Z26" s="17"/>
      <c r="AA26" s="17"/>
      <c r="AB26" s="210"/>
      <c r="AC26" s="210"/>
    </row>
    <row r="27" s="1" customFormat="1" ht="35.1" customHeight="1" spans="1:29">
      <c r="A27" s="12"/>
      <c r="B27" s="19"/>
      <c r="C27" s="19"/>
      <c r="D27" s="19"/>
      <c r="E27" s="19"/>
      <c r="F27" s="19"/>
      <c r="G27" s="109"/>
      <c r="H27" s="19"/>
      <c r="I27" s="23"/>
      <c r="J27" s="22"/>
      <c r="K27" s="22"/>
      <c r="L27" s="23"/>
      <c r="M27" s="12" t="s">
        <v>374</v>
      </c>
      <c r="N27" s="12" t="s">
        <v>165</v>
      </c>
      <c r="O27" s="12">
        <v>404</v>
      </c>
      <c r="P27" s="12" t="s">
        <v>45</v>
      </c>
      <c r="Q27" s="17"/>
      <c r="R27" s="168"/>
      <c r="S27" s="24">
        <v>15</v>
      </c>
      <c r="T27" s="17"/>
      <c r="U27" s="17"/>
      <c r="V27" s="166"/>
      <c r="W27" s="17"/>
      <c r="X27" s="17"/>
      <c r="Y27" s="17"/>
      <c r="Z27" s="17"/>
      <c r="AA27" s="17"/>
      <c r="AB27" s="210"/>
      <c r="AC27" s="210"/>
    </row>
    <row r="28" s="1" customFormat="1" ht="35.1" customHeight="1" spans="1:29">
      <c r="A28" s="12"/>
      <c r="B28" s="19"/>
      <c r="C28" s="19"/>
      <c r="D28" s="19"/>
      <c r="E28" s="19"/>
      <c r="F28" s="19"/>
      <c r="G28" s="109"/>
      <c r="H28" s="19"/>
      <c r="I28" s="23"/>
      <c r="J28" s="22"/>
      <c r="K28" s="22"/>
      <c r="L28" s="23"/>
      <c r="M28" s="12" t="s">
        <v>375</v>
      </c>
      <c r="N28" s="12" t="s">
        <v>165</v>
      </c>
      <c r="O28" s="12">
        <v>77</v>
      </c>
      <c r="P28" s="12" t="s">
        <v>45</v>
      </c>
      <c r="Q28" s="17"/>
      <c r="R28" s="168"/>
      <c r="S28" s="24">
        <v>15</v>
      </c>
      <c r="T28" s="17"/>
      <c r="U28" s="17"/>
      <c r="V28" s="166"/>
      <c r="W28" s="17"/>
      <c r="X28" s="17"/>
      <c r="Y28" s="17"/>
      <c r="Z28" s="17"/>
      <c r="AA28" s="17"/>
      <c r="AB28" s="210"/>
      <c r="AC28" s="210"/>
    </row>
    <row r="29" s="1" customFormat="1" ht="35.1" customHeight="1" spans="1:29">
      <c r="A29" s="12"/>
      <c r="B29" s="19"/>
      <c r="C29" s="19"/>
      <c r="D29" s="19"/>
      <c r="E29" s="19"/>
      <c r="F29" s="19"/>
      <c r="G29" s="109"/>
      <c r="H29" s="19"/>
      <c r="I29" s="23"/>
      <c r="J29" s="22"/>
      <c r="K29" s="22"/>
      <c r="L29" s="23"/>
      <c r="M29" s="12" t="s">
        <v>376</v>
      </c>
      <c r="N29" s="12" t="s">
        <v>165</v>
      </c>
      <c r="O29" s="12">
        <v>650</v>
      </c>
      <c r="P29" s="12" t="s">
        <v>45</v>
      </c>
      <c r="Q29" s="17"/>
      <c r="R29" s="168"/>
      <c r="S29" s="24">
        <v>15</v>
      </c>
      <c r="T29" s="17"/>
      <c r="U29" s="17"/>
      <c r="V29" s="166"/>
      <c r="W29" s="17"/>
      <c r="X29" s="17"/>
      <c r="Y29" s="17"/>
      <c r="Z29" s="17"/>
      <c r="AA29" s="17"/>
      <c r="AB29" s="210"/>
      <c r="AC29" s="210"/>
    </row>
    <row r="30" s="1" customFormat="1" ht="35.1" customHeight="1" spans="1:29">
      <c r="A30" s="12"/>
      <c r="B30" s="19"/>
      <c r="C30" s="19"/>
      <c r="D30" s="19"/>
      <c r="E30" s="19"/>
      <c r="F30" s="19"/>
      <c r="G30" s="109"/>
      <c r="H30" s="19"/>
      <c r="I30" s="23"/>
      <c r="J30" s="22"/>
      <c r="K30" s="22"/>
      <c r="L30" s="23"/>
      <c r="M30" s="12" t="s">
        <v>377</v>
      </c>
      <c r="N30" s="12" t="s">
        <v>165</v>
      </c>
      <c r="O30" s="12">
        <v>79</v>
      </c>
      <c r="P30" s="12" t="s">
        <v>45</v>
      </c>
      <c r="Q30" s="17"/>
      <c r="R30" s="168"/>
      <c r="S30" s="24">
        <v>15</v>
      </c>
      <c r="T30" s="17"/>
      <c r="U30" s="17"/>
      <c r="V30" s="166"/>
      <c r="W30" s="17"/>
      <c r="X30" s="17"/>
      <c r="Y30" s="17"/>
      <c r="Z30" s="17"/>
      <c r="AA30" s="17"/>
      <c r="AB30" s="210"/>
      <c r="AC30" s="210"/>
    </row>
    <row r="31" s="1" customFormat="1" ht="35.1" customHeight="1" spans="1:29">
      <c r="A31" s="12"/>
      <c r="B31" s="19"/>
      <c r="C31" s="19"/>
      <c r="D31" s="19"/>
      <c r="E31" s="19"/>
      <c r="F31" s="19"/>
      <c r="G31" s="109"/>
      <c r="H31" s="19"/>
      <c r="I31" s="23"/>
      <c r="J31" s="22"/>
      <c r="K31" s="22"/>
      <c r="L31" s="23"/>
      <c r="M31" s="12" t="s">
        <v>378</v>
      </c>
      <c r="N31" s="12" t="s">
        <v>165</v>
      </c>
      <c r="O31" s="12">
        <v>1</v>
      </c>
      <c r="P31" s="12" t="s">
        <v>45</v>
      </c>
      <c r="Q31" s="17"/>
      <c r="R31" s="168"/>
      <c r="S31" s="24">
        <v>15</v>
      </c>
      <c r="T31" s="17"/>
      <c r="U31" s="17"/>
      <c r="V31" s="166"/>
      <c r="W31" s="17"/>
      <c r="X31" s="17"/>
      <c r="Y31" s="17"/>
      <c r="Z31" s="17"/>
      <c r="AA31" s="17"/>
      <c r="AB31" s="210"/>
      <c r="AC31" s="210"/>
    </row>
    <row r="32" s="1" customFormat="1" ht="35.1" customHeight="1" spans="1:29">
      <c r="A32" s="12"/>
      <c r="B32" s="19"/>
      <c r="C32" s="19"/>
      <c r="D32" s="19"/>
      <c r="E32" s="19"/>
      <c r="F32" s="19"/>
      <c r="G32" s="109"/>
      <c r="H32" s="19"/>
      <c r="I32" s="23"/>
      <c r="J32" s="22"/>
      <c r="K32" s="22"/>
      <c r="L32" s="23"/>
      <c r="M32" s="12" t="s">
        <v>379</v>
      </c>
      <c r="N32" s="12" t="s">
        <v>165</v>
      </c>
      <c r="O32" s="12">
        <v>8</v>
      </c>
      <c r="P32" s="12" t="s">
        <v>55</v>
      </c>
      <c r="Q32" s="17"/>
      <c r="R32" s="168"/>
      <c r="S32" s="24">
        <v>15</v>
      </c>
      <c r="T32" s="17"/>
      <c r="U32" s="17"/>
      <c r="V32" s="166"/>
      <c r="W32" s="17"/>
      <c r="X32" s="17"/>
      <c r="Y32" s="17"/>
      <c r="Z32" s="17"/>
      <c r="AA32" s="17"/>
      <c r="AB32" s="210"/>
      <c r="AC32" s="210"/>
    </row>
    <row r="33" s="1" customFormat="1" ht="35.1" customHeight="1" spans="1:29">
      <c r="A33" s="12"/>
      <c r="B33" s="19"/>
      <c r="C33" s="19"/>
      <c r="D33" s="19"/>
      <c r="E33" s="19"/>
      <c r="F33" s="19"/>
      <c r="G33" s="109"/>
      <c r="H33" s="19"/>
      <c r="I33" s="23"/>
      <c r="J33" s="22"/>
      <c r="K33" s="22"/>
      <c r="L33" s="23"/>
      <c r="M33" s="12" t="s">
        <v>380</v>
      </c>
      <c r="N33" s="12" t="s">
        <v>165</v>
      </c>
      <c r="O33" s="12">
        <v>19</v>
      </c>
      <c r="P33" s="12" t="s">
        <v>55</v>
      </c>
      <c r="Q33" s="17"/>
      <c r="R33" s="168"/>
      <c r="S33" s="24">
        <v>15</v>
      </c>
      <c r="T33" s="17"/>
      <c r="U33" s="17"/>
      <c r="V33" s="166"/>
      <c r="W33" s="17"/>
      <c r="X33" s="17"/>
      <c r="Y33" s="17"/>
      <c r="Z33" s="17"/>
      <c r="AA33" s="17"/>
      <c r="AB33" s="210"/>
      <c r="AC33" s="210"/>
    </row>
    <row r="34" s="1" customFormat="1" ht="35.1" customHeight="1" spans="1:29">
      <c r="A34" s="12"/>
      <c r="B34" s="19"/>
      <c r="C34" s="19"/>
      <c r="D34" s="19"/>
      <c r="E34" s="19"/>
      <c r="F34" s="19"/>
      <c r="G34" s="109"/>
      <c r="H34" s="19"/>
      <c r="I34" s="23"/>
      <c r="J34" s="22"/>
      <c r="K34" s="22"/>
      <c r="L34" s="23"/>
      <c r="M34" s="12" t="s">
        <v>381</v>
      </c>
      <c r="N34" s="12" t="s">
        <v>165</v>
      </c>
      <c r="O34" s="12">
        <v>5</v>
      </c>
      <c r="P34" s="12" t="s">
        <v>345</v>
      </c>
      <c r="Q34" s="17"/>
      <c r="R34" s="168"/>
      <c r="S34" s="24">
        <v>15</v>
      </c>
      <c r="T34" s="17"/>
      <c r="U34" s="17"/>
      <c r="V34" s="166"/>
      <c r="W34" s="17"/>
      <c r="X34" s="17"/>
      <c r="Y34" s="17"/>
      <c r="Z34" s="17"/>
      <c r="AA34" s="17"/>
      <c r="AB34" s="210"/>
      <c r="AC34" s="210"/>
    </row>
    <row r="35" s="1" customFormat="1" ht="35.1" customHeight="1" spans="1:29">
      <c r="A35" s="12"/>
      <c r="B35" s="19"/>
      <c r="C35" s="19"/>
      <c r="D35" s="19"/>
      <c r="E35" s="19"/>
      <c r="F35" s="19"/>
      <c r="G35" s="109"/>
      <c r="H35" s="19"/>
      <c r="I35" s="23"/>
      <c r="J35" s="22"/>
      <c r="K35" s="22"/>
      <c r="L35" s="23"/>
      <c r="M35" s="12" t="s">
        <v>382</v>
      </c>
      <c r="N35" s="12" t="s">
        <v>165</v>
      </c>
      <c r="O35" s="12">
        <v>2</v>
      </c>
      <c r="P35" s="12" t="s">
        <v>55</v>
      </c>
      <c r="Q35" s="17"/>
      <c r="R35" s="168"/>
      <c r="S35" s="24">
        <v>15</v>
      </c>
      <c r="T35" s="17"/>
      <c r="U35" s="17"/>
      <c r="V35" s="166"/>
      <c r="W35" s="17"/>
      <c r="X35" s="17"/>
      <c r="Y35" s="17"/>
      <c r="Z35" s="17"/>
      <c r="AA35" s="17"/>
      <c r="AB35" s="210"/>
      <c r="AC35" s="210"/>
    </row>
    <row r="36" s="1" customFormat="1" ht="27.9" customHeight="1" spans="1:29">
      <c r="A36" s="11" t="s">
        <v>275</v>
      </c>
      <c r="B36" s="117">
        <f t="shared" ref="B36:B69" si="3">SUM(C36:H36)</f>
        <v>1304.53772</v>
      </c>
      <c r="C36" s="117">
        <f t="shared" ref="C36:H36" si="4">SUM(C37+C44+C55+C56+C62+C63+C64+C65+C66+C67+C68+C69+C76+C78)</f>
        <v>598.99022</v>
      </c>
      <c r="D36" s="117">
        <f t="shared" si="4"/>
        <v>0</v>
      </c>
      <c r="E36" s="117">
        <f t="shared" si="4"/>
        <v>384.5754</v>
      </c>
      <c r="F36" s="117">
        <f t="shared" si="4"/>
        <v>320.9721</v>
      </c>
      <c r="G36" s="117">
        <f t="shared" si="4"/>
        <v>0</v>
      </c>
      <c r="H36" s="117">
        <f t="shared" si="4"/>
        <v>0</v>
      </c>
      <c r="I36" s="11"/>
      <c r="J36" s="11"/>
      <c r="K36" s="11"/>
      <c r="L36" s="11"/>
      <c r="M36" s="134"/>
      <c r="N36" s="166"/>
      <c r="O36" s="11"/>
      <c r="P36" s="11"/>
      <c r="Q36" s="166"/>
      <c r="R36" s="11">
        <f>SUM(R37:R78)</f>
        <v>1057.69862</v>
      </c>
      <c r="S36" s="11"/>
      <c r="T36" s="166"/>
      <c r="U36" s="173"/>
      <c r="V36" s="166"/>
      <c r="W36" s="166"/>
      <c r="X36" s="166"/>
      <c r="Y36" s="166"/>
      <c r="Z36" s="166"/>
      <c r="AA36" s="166"/>
      <c r="AB36" s="166"/>
      <c r="AC36" s="166"/>
    </row>
    <row r="37" s="1" customFormat="1" ht="42.75" spans="1:29">
      <c r="A37" s="12">
        <v>1</v>
      </c>
      <c r="B37" s="19">
        <f t="shared" si="3"/>
        <v>191.62592</v>
      </c>
      <c r="C37" s="109">
        <f>SUM(C38:C43)</f>
        <v>191.62592</v>
      </c>
      <c r="D37" s="19"/>
      <c r="E37" s="109"/>
      <c r="F37" s="109"/>
      <c r="G37" s="19"/>
      <c r="H37" s="19"/>
      <c r="I37" s="23" t="s">
        <v>383</v>
      </c>
      <c r="J37" s="12" t="s">
        <v>99</v>
      </c>
      <c r="K37" s="22" t="s">
        <v>41</v>
      </c>
      <c r="L37" s="23" t="s">
        <v>384</v>
      </c>
      <c r="M37" s="12"/>
      <c r="N37" s="12"/>
      <c r="O37" s="12"/>
      <c r="P37" s="12"/>
      <c r="Q37" s="12"/>
      <c r="R37" s="12"/>
      <c r="S37" s="12"/>
      <c r="T37" s="12"/>
      <c r="U37" s="12"/>
      <c r="V37" s="166"/>
      <c r="W37" s="12"/>
      <c r="X37" s="12"/>
      <c r="Y37" s="12"/>
      <c r="Z37" s="12"/>
      <c r="AA37" s="24"/>
      <c r="AB37" s="24"/>
      <c r="AC37" s="24"/>
    </row>
    <row r="38" s="101" customFormat="1" ht="28.5" spans="1:29">
      <c r="A38" s="24">
        <v>1.1</v>
      </c>
      <c r="B38" s="12">
        <f t="shared" si="3"/>
        <v>75.57872</v>
      </c>
      <c r="C38" s="24">
        <v>75.57872</v>
      </c>
      <c r="D38" s="12"/>
      <c r="E38" s="12"/>
      <c r="F38" s="12"/>
      <c r="G38" s="12"/>
      <c r="H38" s="12"/>
      <c r="I38" s="23" t="s">
        <v>383</v>
      </c>
      <c r="J38" s="12" t="s">
        <v>99</v>
      </c>
      <c r="K38" s="12" t="s">
        <v>41</v>
      </c>
      <c r="L38" s="12" t="s">
        <v>385</v>
      </c>
      <c r="M38" s="24" t="s">
        <v>291</v>
      </c>
      <c r="N38" s="24" t="s">
        <v>95</v>
      </c>
      <c r="O38" s="24">
        <v>18894.68</v>
      </c>
      <c r="P38" s="24" t="s">
        <v>105</v>
      </c>
      <c r="Q38" s="24">
        <v>2017</v>
      </c>
      <c r="R38" s="24">
        <v>75.57872</v>
      </c>
      <c r="S38" s="24"/>
      <c r="T38" s="12" t="s">
        <v>68</v>
      </c>
      <c r="U38" s="24" t="s">
        <v>68</v>
      </c>
      <c r="V38" s="24"/>
      <c r="W38" s="24"/>
      <c r="X38" s="24"/>
      <c r="Y38" s="24"/>
      <c r="Z38" s="24"/>
      <c r="AA38" s="24"/>
      <c r="AB38" s="24"/>
      <c r="AC38" s="24"/>
    </row>
    <row r="39" s="101" customFormat="1" ht="28.5" spans="1:29">
      <c r="A39" s="24">
        <v>1.2</v>
      </c>
      <c r="B39" s="12">
        <f t="shared" si="3"/>
        <v>7.0986</v>
      </c>
      <c r="C39" s="24">
        <v>7.0986</v>
      </c>
      <c r="D39" s="12"/>
      <c r="E39" s="12"/>
      <c r="F39" s="12"/>
      <c r="G39" s="12"/>
      <c r="H39" s="12"/>
      <c r="I39" s="23" t="s">
        <v>383</v>
      </c>
      <c r="J39" s="12" t="s">
        <v>99</v>
      </c>
      <c r="K39" s="12" t="s">
        <v>41</v>
      </c>
      <c r="L39" s="12" t="s">
        <v>386</v>
      </c>
      <c r="M39" s="24" t="s">
        <v>203</v>
      </c>
      <c r="N39" s="24" t="s">
        <v>95</v>
      </c>
      <c r="O39" s="24">
        <v>1774.65</v>
      </c>
      <c r="P39" s="24" t="s">
        <v>105</v>
      </c>
      <c r="Q39" s="24">
        <v>2017</v>
      </c>
      <c r="R39" s="24">
        <v>7.0986</v>
      </c>
      <c r="S39" s="24"/>
      <c r="T39" s="12" t="s">
        <v>68</v>
      </c>
      <c r="U39" s="24" t="s">
        <v>68</v>
      </c>
      <c r="V39" s="24"/>
      <c r="W39" s="24"/>
      <c r="X39" s="24"/>
      <c r="Y39" s="24"/>
      <c r="Z39" s="24"/>
      <c r="AA39" s="24"/>
      <c r="AB39" s="24"/>
      <c r="AC39" s="24"/>
    </row>
    <row r="40" s="101" customFormat="1" ht="28.5" spans="1:29">
      <c r="A40" s="24">
        <v>1.3</v>
      </c>
      <c r="B40" s="12">
        <f t="shared" si="3"/>
        <v>34.58478</v>
      </c>
      <c r="C40" s="24">
        <v>34.58478</v>
      </c>
      <c r="D40" s="12"/>
      <c r="E40" s="12"/>
      <c r="F40" s="12"/>
      <c r="G40" s="12"/>
      <c r="H40" s="12"/>
      <c r="I40" s="23" t="s">
        <v>383</v>
      </c>
      <c r="J40" s="12" t="s">
        <v>99</v>
      </c>
      <c r="K40" s="12" t="s">
        <v>41</v>
      </c>
      <c r="L40" s="12" t="s">
        <v>387</v>
      </c>
      <c r="M40" s="24" t="s">
        <v>293</v>
      </c>
      <c r="N40" s="24" t="s">
        <v>95</v>
      </c>
      <c r="O40" s="24">
        <v>5764.13</v>
      </c>
      <c r="P40" s="24" t="s">
        <v>105</v>
      </c>
      <c r="Q40" s="24">
        <v>2017</v>
      </c>
      <c r="R40" s="24">
        <v>34.58478</v>
      </c>
      <c r="S40" s="24"/>
      <c r="T40" s="12" t="s">
        <v>68</v>
      </c>
      <c r="U40" s="24" t="s">
        <v>68</v>
      </c>
      <c r="V40" s="24"/>
      <c r="W40" s="24"/>
      <c r="X40" s="24"/>
      <c r="Y40" s="24"/>
      <c r="Z40" s="24"/>
      <c r="AA40" s="24"/>
      <c r="AB40" s="24"/>
      <c r="AC40" s="24"/>
    </row>
    <row r="41" s="173" customFormat="1" ht="28.5" spans="1:37">
      <c r="A41" s="24">
        <v>1.4</v>
      </c>
      <c r="B41" s="12">
        <f t="shared" si="3"/>
        <v>60.01</v>
      </c>
      <c r="C41" s="24">
        <v>60.01</v>
      </c>
      <c r="D41" s="11"/>
      <c r="E41" s="11"/>
      <c r="F41" s="11"/>
      <c r="G41" s="11"/>
      <c r="H41" s="11"/>
      <c r="I41" s="23" t="s">
        <v>383</v>
      </c>
      <c r="J41" s="12" t="s">
        <v>99</v>
      </c>
      <c r="K41" s="12" t="s">
        <v>41</v>
      </c>
      <c r="L41" s="12" t="s">
        <v>388</v>
      </c>
      <c r="M41" s="24" t="s">
        <v>284</v>
      </c>
      <c r="N41" s="24" t="s">
        <v>95</v>
      </c>
      <c r="O41" s="24">
        <v>301</v>
      </c>
      <c r="P41" s="24" t="s">
        <v>45</v>
      </c>
      <c r="Q41" s="24">
        <v>2017</v>
      </c>
      <c r="R41" s="24">
        <v>60.01</v>
      </c>
      <c r="S41" s="24"/>
      <c r="T41" s="12" t="s">
        <v>68</v>
      </c>
      <c r="U41" s="12" t="s">
        <v>68</v>
      </c>
      <c r="V41" s="24"/>
      <c r="W41" s="24" t="s">
        <v>48</v>
      </c>
      <c r="X41" s="24"/>
      <c r="Y41" s="24"/>
      <c r="Z41" s="24"/>
      <c r="AA41" s="24"/>
      <c r="AB41" s="24"/>
      <c r="AC41" s="24"/>
      <c r="AD41" s="101"/>
      <c r="AE41" s="101"/>
      <c r="AF41" s="101"/>
      <c r="AG41" s="101"/>
      <c r="AH41" s="101"/>
      <c r="AI41" s="101"/>
      <c r="AJ41" s="101"/>
      <c r="AK41" s="101"/>
    </row>
    <row r="42" s="173" customFormat="1" ht="28.5" spans="1:37">
      <c r="A42" s="24">
        <v>1.5</v>
      </c>
      <c r="B42" s="12">
        <f t="shared" si="3"/>
        <v>6.81828</v>
      </c>
      <c r="C42" s="24">
        <v>6.81828</v>
      </c>
      <c r="D42" s="11"/>
      <c r="E42" s="11"/>
      <c r="F42" s="11"/>
      <c r="G42" s="11"/>
      <c r="H42" s="11"/>
      <c r="I42" s="23" t="s">
        <v>383</v>
      </c>
      <c r="J42" s="12" t="s">
        <v>99</v>
      </c>
      <c r="K42" s="12" t="s">
        <v>41</v>
      </c>
      <c r="L42" s="12" t="s">
        <v>389</v>
      </c>
      <c r="M42" s="24" t="s">
        <v>390</v>
      </c>
      <c r="N42" s="24" t="s">
        <v>95</v>
      </c>
      <c r="O42" s="24">
        <v>2272.76</v>
      </c>
      <c r="P42" s="24" t="s">
        <v>282</v>
      </c>
      <c r="Q42" s="24">
        <v>2017</v>
      </c>
      <c r="R42" s="24">
        <v>6.81828</v>
      </c>
      <c r="S42" s="24"/>
      <c r="T42" s="12" t="s">
        <v>68</v>
      </c>
      <c r="U42" s="12" t="s">
        <v>68</v>
      </c>
      <c r="V42" s="24"/>
      <c r="W42" s="24"/>
      <c r="X42" s="24"/>
      <c r="Y42" s="24"/>
      <c r="Z42" s="24"/>
      <c r="AA42" s="24"/>
      <c r="AB42" s="24"/>
      <c r="AC42" s="24"/>
      <c r="AD42" s="101"/>
      <c r="AE42" s="101"/>
      <c r="AF42" s="101"/>
      <c r="AG42" s="101"/>
      <c r="AH42" s="101"/>
      <c r="AI42" s="101"/>
      <c r="AJ42" s="101"/>
      <c r="AK42" s="101"/>
    </row>
    <row r="43" s="173" customFormat="1" ht="28.5" spans="1:55">
      <c r="A43" s="24">
        <v>1.6</v>
      </c>
      <c r="B43" s="12">
        <f t="shared" si="3"/>
        <v>7.53554</v>
      </c>
      <c r="C43" s="24">
        <v>7.53554</v>
      </c>
      <c r="D43" s="12"/>
      <c r="E43" s="12"/>
      <c r="F43" s="12"/>
      <c r="G43" s="12"/>
      <c r="H43" s="12"/>
      <c r="I43" s="23" t="s">
        <v>383</v>
      </c>
      <c r="J43" s="12" t="s">
        <v>99</v>
      </c>
      <c r="K43" s="12" t="s">
        <v>41</v>
      </c>
      <c r="L43" s="12" t="s">
        <v>391</v>
      </c>
      <c r="M43" s="24" t="s">
        <v>287</v>
      </c>
      <c r="N43" s="24" t="s">
        <v>95</v>
      </c>
      <c r="O43" s="24">
        <v>1274.09</v>
      </c>
      <c r="P43" s="24" t="s">
        <v>288</v>
      </c>
      <c r="Q43" s="24">
        <v>2017</v>
      </c>
      <c r="R43" s="24">
        <v>7.53554</v>
      </c>
      <c r="S43" s="24"/>
      <c r="T43" s="12" t="s">
        <v>68</v>
      </c>
      <c r="U43" s="24" t="s">
        <v>68</v>
      </c>
      <c r="V43" s="24"/>
      <c r="W43" s="24"/>
      <c r="X43" s="24"/>
      <c r="Y43" s="24"/>
      <c r="Z43" s="24"/>
      <c r="AA43" s="24"/>
      <c r="AB43" s="24"/>
      <c r="AC43" s="24"/>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row>
    <row r="44" s="1" customFormat="1" ht="50.1" customHeight="1" spans="1:29">
      <c r="A44" s="12">
        <v>2</v>
      </c>
      <c r="B44" s="19">
        <f t="shared" si="3"/>
        <v>207.3643</v>
      </c>
      <c r="C44" s="109">
        <f>SUM(C45:C54)</f>
        <v>207.3643</v>
      </c>
      <c r="D44" s="109"/>
      <c r="E44" s="19"/>
      <c r="F44" s="109"/>
      <c r="G44" s="19"/>
      <c r="H44" s="19"/>
      <c r="I44" s="23" t="s">
        <v>392</v>
      </c>
      <c r="J44" s="12" t="s">
        <v>41</v>
      </c>
      <c r="K44" s="22" t="s">
        <v>41</v>
      </c>
      <c r="L44" s="23" t="s">
        <v>393</v>
      </c>
      <c r="M44" s="12"/>
      <c r="N44" s="12"/>
      <c r="O44" s="12" t="s">
        <v>394</v>
      </c>
      <c r="P44" s="12"/>
      <c r="Q44" s="12"/>
      <c r="R44" s="12"/>
      <c r="S44" s="12"/>
      <c r="T44" s="12"/>
      <c r="U44" s="12"/>
      <c r="V44" s="166"/>
      <c r="W44" s="12"/>
      <c r="X44" s="12"/>
      <c r="Y44" s="12"/>
      <c r="Z44" s="12"/>
      <c r="AA44" s="24"/>
      <c r="AB44" s="24"/>
      <c r="AC44" s="24" t="s">
        <v>395</v>
      </c>
    </row>
    <row r="45" s="1" customFormat="1" ht="50.1" customHeight="1" spans="1:29">
      <c r="A45" s="12">
        <v>2.1</v>
      </c>
      <c r="B45" s="19">
        <f t="shared" si="3"/>
        <v>61.13</v>
      </c>
      <c r="C45" s="109">
        <v>61.13</v>
      </c>
      <c r="D45" s="109"/>
      <c r="E45" s="19"/>
      <c r="F45" s="109"/>
      <c r="G45" s="19"/>
      <c r="H45" s="19"/>
      <c r="I45" s="23" t="s">
        <v>392</v>
      </c>
      <c r="J45" s="12" t="s">
        <v>41</v>
      </c>
      <c r="K45" s="22" t="s">
        <v>41</v>
      </c>
      <c r="L45" s="23" t="s">
        <v>396</v>
      </c>
      <c r="M45" s="12" t="s">
        <v>397</v>
      </c>
      <c r="N45" s="24" t="s">
        <v>95</v>
      </c>
      <c r="O45" s="12">
        <v>1377</v>
      </c>
      <c r="P45" s="12" t="s">
        <v>302</v>
      </c>
      <c r="Q45" s="12">
        <v>2017</v>
      </c>
      <c r="R45" s="109">
        <v>61.13</v>
      </c>
      <c r="S45" s="12"/>
      <c r="T45" s="12" t="s">
        <v>68</v>
      </c>
      <c r="U45" s="24" t="s">
        <v>68</v>
      </c>
      <c r="V45" s="166"/>
      <c r="W45" s="12"/>
      <c r="X45" s="12"/>
      <c r="Y45" s="12"/>
      <c r="Z45" s="12"/>
      <c r="AA45" s="24"/>
      <c r="AB45" s="24"/>
      <c r="AC45" s="24"/>
    </row>
    <row r="46" s="1" customFormat="1" ht="50.1" customHeight="1" spans="1:29">
      <c r="A46" s="12">
        <v>2.2</v>
      </c>
      <c r="B46" s="19">
        <f t="shared" si="3"/>
        <v>37.8823</v>
      </c>
      <c r="C46" s="109">
        <v>37.8823</v>
      </c>
      <c r="D46" s="109"/>
      <c r="E46" s="19"/>
      <c r="F46" s="109"/>
      <c r="G46" s="19"/>
      <c r="H46" s="19"/>
      <c r="I46" s="23" t="s">
        <v>392</v>
      </c>
      <c r="J46" s="12" t="s">
        <v>41</v>
      </c>
      <c r="K46" s="22" t="s">
        <v>41</v>
      </c>
      <c r="L46" s="23" t="s">
        <v>398</v>
      </c>
      <c r="M46" s="12" t="s">
        <v>399</v>
      </c>
      <c r="N46" s="24" t="s">
        <v>95</v>
      </c>
      <c r="O46" s="12">
        <v>22338</v>
      </c>
      <c r="P46" s="12" t="s">
        <v>174</v>
      </c>
      <c r="Q46" s="12">
        <v>2017</v>
      </c>
      <c r="R46" s="109">
        <v>37.8823</v>
      </c>
      <c r="S46" s="12"/>
      <c r="T46" s="12" t="s">
        <v>68</v>
      </c>
      <c r="U46" s="24" t="s">
        <v>68</v>
      </c>
      <c r="V46" s="166"/>
      <c r="W46" s="12"/>
      <c r="X46" s="12"/>
      <c r="Y46" s="12"/>
      <c r="Z46" s="12"/>
      <c r="AA46" s="24"/>
      <c r="AB46" s="24"/>
      <c r="AC46" s="24"/>
    </row>
    <row r="47" s="1" customFormat="1" ht="50.1" customHeight="1" spans="1:29">
      <c r="A47" s="12">
        <v>2.3</v>
      </c>
      <c r="B47" s="19">
        <f t="shared" si="3"/>
        <v>2.6</v>
      </c>
      <c r="C47" s="109">
        <v>2.6</v>
      </c>
      <c r="D47" s="109"/>
      <c r="E47" s="19"/>
      <c r="F47" s="109"/>
      <c r="G47" s="19"/>
      <c r="H47" s="19"/>
      <c r="I47" s="23" t="s">
        <v>392</v>
      </c>
      <c r="J47" s="12" t="s">
        <v>41</v>
      </c>
      <c r="K47" s="22" t="s">
        <v>41</v>
      </c>
      <c r="L47" s="23" t="s">
        <v>400</v>
      </c>
      <c r="M47" s="12" t="s">
        <v>401</v>
      </c>
      <c r="N47" s="24" t="s">
        <v>95</v>
      </c>
      <c r="O47" s="12">
        <v>26</v>
      </c>
      <c r="P47" s="12" t="s">
        <v>302</v>
      </c>
      <c r="Q47" s="12">
        <v>2017</v>
      </c>
      <c r="R47" s="109">
        <v>2.6</v>
      </c>
      <c r="S47" s="12"/>
      <c r="T47" s="12" t="s">
        <v>68</v>
      </c>
      <c r="U47" s="24" t="s">
        <v>68</v>
      </c>
      <c r="V47" s="166"/>
      <c r="W47" s="12"/>
      <c r="X47" s="12"/>
      <c r="Y47" s="12"/>
      <c r="Z47" s="12"/>
      <c r="AA47" s="24"/>
      <c r="AB47" s="24"/>
      <c r="AC47" s="24"/>
    </row>
    <row r="48" s="1" customFormat="1" ht="50.1" customHeight="1" spans="1:29">
      <c r="A48" s="12">
        <v>2.4</v>
      </c>
      <c r="B48" s="19">
        <f t="shared" si="3"/>
        <v>10.4</v>
      </c>
      <c r="C48" s="109">
        <v>10.4</v>
      </c>
      <c r="D48" s="109"/>
      <c r="E48" s="19"/>
      <c r="F48" s="109"/>
      <c r="G48" s="19"/>
      <c r="H48" s="19"/>
      <c r="I48" s="23" t="s">
        <v>392</v>
      </c>
      <c r="J48" s="12" t="s">
        <v>41</v>
      </c>
      <c r="K48" s="22" t="s">
        <v>41</v>
      </c>
      <c r="L48" s="23" t="s">
        <v>402</v>
      </c>
      <c r="M48" s="12" t="s">
        <v>403</v>
      </c>
      <c r="N48" s="24" t="s">
        <v>95</v>
      </c>
      <c r="O48" s="12">
        <v>1199</v>
      </c>
      <c r="P48" s="12" t="s">
        <v>105</v>
      </c>
      <c r="Q48" s="12">
        <v>2017</v>
      </c>
      <c r="R48" s="109">
        <v>10.4</v>
      </c>
      <c r="S48" s="12"/>
      <c r="T48" s="12" t="s">
        <v>68</v>
      </c>
      <c r="U48" s="24" t="s">
        <v>68</v>
      </c>
      <c r="V48" s="166"/>
      <c r="W48" s="12"/>
      <c r="X48" s="12"/>
      <c r="Y48" s="12"/>
      <c r="Z48" s="12"/>
      <c r="AA48" s="24"/>
      <c r="AB48" s="24"/>
      <c r="AC48" s="24"/>
    </row>
    <row r="49" s="1" customFormat="1" ht="50.1" customHeight="1" spans="1:29">
      <c r="A49" s="12">
        <v>2.5</v>
      </c>
      <c r="B49" s="19">
        <f t="shared" si="3"/>
        <v>8.302</v>
      </c>
      <c r="C49" s="109">
        <v>8.302</v>
      </c>
      <c r="D49" s="109"/>
      <c r="E49" s="19"/>
      <c r="F49" s="109"/>
      <c r="G49" s="19"/>
      <c r="H49" s="19"/>
      <c r="I49" s="23" t="s">
        <v>392</v>
      </c>
      <c r="J49" s="12" t="s">
        <v>41</v>
      </c>
      <c r="K49" s="22" t="s">
        <v>41</v>
      </c>
      <c r="L49" s="23" t="s">
        <v>404</v>
      </c>
      <c r="M49" s="12" t="s">
        <v>405</v>
      </c>
      <c r="N49" s="24" t="s">
        <v>95</v>
      </c>
      <c r="O49" s="12">
        <v>471</v>
      </c>
      <c r="P49" s="12" t="s">
        <v>105</v>
      </c>
      <c r="Q49" s="12">
        <v>2017</v>
      </c>
      <c r="R49" s="109">
        <v>8.302</v>
      </c>
      <c r="S49" s="12"/>
      <c r="T49" s="12" t="s">
        <v>68</v>
      </c>
      <c r="U49" s="24" t="s">
        <v>68</v>
      </c>
      <c r="V49" s="166"/>
      <c r="W49" s="12"/>
      <c r="X49" s="12"/>
      <c r="Y49" s="12"/>
      <c r="Z49" s="12"/>
      <c r="AA49" s="24"/>
      <c r="AB49" s="24"/>
      <c r="AC49" s="24"/>
    </row>
    <row r="50" s="1" customFormat="1" ht="50.1" customHeight="1" spans="1:29">
      <c r="A50" s="12">
        <v>2.6</v>
      </c>
      <c r="B50" s="19">
        <f t="shared" si="3"/>
        <v>5.41</v>
      </c>
      <c r="C50" s="109">
        <v>5.41</v>
      </c>
      <c r="D50" s="109"/>
      <c r="E50" s="19"/>
      <c r="F50" s="109"/>
      <c r="G50" s="19"/>
      <c r="H50" s="19"/>
      <c r="I50" s="23" t="s">
        <v>392</v>
      </c>
      <c r="J50" s="12" t="s">
        <v>41</v>
      </c>
      <c r="K50" s="22" t="s">
        <v>41</v>
      </c>
      <c r="L50" s="23" t="s">
        <v>406</v>
      </c>
      <c r="M50" s="12" t="s">
        <v>407</v>
      </c>
      <c r="N50" s="24" t="s">
        <v>95</v>
      </c>
      <c r="O50" s="12">
        <v>83</v>
      </c>
      <c r="P50" s="12" t="s">
        <v>45</v>
      </c>
      <c r="Q50" s="12">
        <v>2017</v>
      </c>
      <c r="R50" s="109">
        <v>5.41</v>
      </c>
      <c r="S50" s="12"/>
      <c r="T50" s="12" t="s">
        <v>68</v>
      </c>
      <c r="U50" s="24" t="s">
        <v>68</v>
      </c>
      <c r="V50" s="166"/>
      <c r="W50" s="12"/>
      <c r="X50" s="12"/>
      <c r="Y50" s="12"/>
      <c r="Z50" s="12"/>
      <c r="AA50" s="24"/>
      <c r="AB50" s="24"/>
      <c r="AC50" s="24"/>
    </row>
    <row r="51" s="1" customFormat="1" ht="50.1" customHeight="1" spans="1:29">
      <c r="A51" s="12">
        <v>2.7</v>
      </c>
      <c r="B51" s="19">
        <f t="shared" si="3"/>
        <v>69.15</v>
      </c>
      <c r="C51" s="109">
        <v>69.15</v>
      </c>
      <c r="D51" s="109"/>
      <c r="E51" s="19"/>
      <c r="F51" s="109"/>
      <c r="G51" s="19"/>
      <c r="H51" s="19"/>
      <c r="I51" s="23" t="s">
        <v>392</v>
      </c>
      <c r="J51" s="12" t="s">
        <v>41</v>
      </c>
      <c r="K51" s="22" t="s">
        <v>41</v>
      </c>
      <c r="L51" s="23" t="s">
        <v>408</v>
      </c>
      <c r="M51" s="12" t="s">
        <v>409</v>
      </c>
      <c r="N51" s="24" t="s">
        <v>95</v>
      </c>
      <c r="O51" s="12">
        <v>16060</v>
      </c>
      <c r="P51" s="12" t="s">
        <v>174</v>
      </c>
      <c r="Q51" s="12">
        <v>2017</v>
      </c>
      <c r="R51" s="109">
        <v>69.15</v>
      </c>
      <c r="S51" s="12"/>
      <c r="T51" s="12" t="s">
        <v>68</v>
      </c>
      <c r="U51" s="24" t="s">
        <v>68</v>
      </c>
      <c r="V51" s="166"/>
      <c r="W51" s="12"/>
      <c r="X51" s="12"/>
      <c r="Y51" s="12"/>
      <c r="Z51" s="12"/>
      <c r="AA51" s="24"/>
      <c r="AB51" s="24"/>
      <c r="AC51" s="24"/>
    </row>
    <row r="52" s="1" customFormat="1" ht="50.1" customHeight="1" spans="1:29">
      <c r="A52" s="12">
        <v>2.8</v>
      </c>
      <c r="B52" s="19">
        <f t="shared" si="3"/>
        <v>0.2</v>
      </c>
      <c r="C52" s="109">
        <v>0.2</v>
      </c>
      <c r="D52" s="109"/>
      <c r="E52" s="19"/>
      <c r="F52" s="109"/>
      <c r="G52" s="19"/>
      <c r="H52" s="19"/>
      <c r="I52" s="23" t="s">
        <v>392</v>
      </c>
      <c r="J52" s="12" t="s">
        <v>41</v>
      </c>
      <c r="K52" s="22" t="s">
        <v>41</v>
      </c>
      <c r="L52" s="23" t="s">
        <v>410</v>
      </c>
      <c r="M52" s="12" t="s">
        <v>411</v>
      </c>
      <c r="N52" s="24" t="s">
        <v>95</v>
      </c>
      <c r="O52" s="12">
        <v>2</v>
      </c>
      <c r="P52" s="12" t="s">
        <v>302</v>
      </c>
      <c r="Q52" s="12">
        <v>2017</v>
      </c>
      <c r="R52" s="109">
        <v>0.2</v>
      </c>
      <c r="S52" s="12"/>
      <c r="T52" s="12" t="s">
        <v>68</v>
      </c>
      <c r="U52" s="24" t="s">
        <v>68</v>
      </c>
      <c r="V52" s="166"/>
      <c r="W52" s="12"/>
      <c r="X52" s="12"/>
      <c r="Y52" s="12"/>
      <c r="Z52" s="12"/>
      <c r="AA52" s="24"/>
      <c r="AB52" s="24"/>
      <c r="AC52" s="24"/>
    </row>
    <row r="53" s="1" customFormat="1" ht="50.1" customHeight="1" spans="1:29">
      <c r="A53" s="12">
        <v>2.9</v>
      </c>
      <c r="B53" s="19">
        <f t="shared" si="3"/>
        <v>8.24</v>
      </c>
      <c r="C53" s="109">
        <v>8.24</v>
      </c>
      <c r="D53" s="109"/>
      <c r="E53" s="19"/>
      <c r="F53" s="109"/>
      <c r="G53" s="19"/>
      <c r="H53" s="19"/>
      <c r="I53" s="23" t="s">
        <v>392</v>
      </c>
      <c r="J53" s="12" t="s">
        <v>41</v>
      </c>
      <c r="K53" s="22" t="s">
        <v>41</v>
      </c>
      <c r="L53" s="23" t="s">
        <v>412</v>
      </c>
      <c r="M53" s="12" t="s">
        <v>413</v>
      </c>
      <c r="N53" s="24" t="s">
        <v>95</v>
      </c>
      <c r="O53" s="12">
        <v>241</v>
      </c>
      <c r="P53" s="12" t="s">
        <v>302</v>
      </c>
      <c r="Q53" s="12">
        <v>2017</v>
      </c>
      <c r="R53" s="109">
        <v>8.24</v>
      </c>
      <c r="S53" s="12"/>
      <c r="T53" s="12" t="s">
        <v>68</v>
      </c>
      <c r="U53" s="24" t="s">
        <v>68</v>
      </c>
      <c r="V53" s="166"/>
      <c r="W53" s="12"/>
      <c r="X53" s="12"/>
      <c r="Y53" s="12"/>
      <c r="Z53" s="12"/>
      <c r="AA53" s="24"/>
      <c r="AB53" s="24"/>
      <c r="AC53" s="24"/>
    </row>
    <row r="54" s="1" customFormat="1" ht="50.1" customHeight="1" spans="1:29">
      <c r="A54" s="205" t="s">
        <v>414</v>
      </c>
      <c r="B54" s="19">
        <f t="shared" si="3"/>
        <v>4.05</v>
      </c>
      <c r="C54" s="109">
        <v>4.05</v>
      </c>
      <c r="D54" s="109"/>
      <c r="E54" s="19"/>
      <c r="F54" s="109"/>
      <c r="G54" s="19"/>
      <c r="H54" s="19"/>
      <c r="I54" s="23" t="s">
        <v>392</v>
      </c>
      <c r="J54" s="12" t="s">
        <v>41</v>
      </c>
      <c r="K54" s="22" t="s">
        <v>41</v>
      </c>
      <c r="L54" s="23" t="s">
        <v>415</v>
      </c>
      <c r="M54" s="12" t="s">
        <v>416</v>
      </c>
      <c r="N54" s="24" t="s">
        <v>95</v>
      </c>
      <c r="O54" s="12">
        <v>3670</v>
      </c>
      <c r="P54" s="12" t="s">
        <v>174</v>
      </c>
      <c r="Q54" s="12">
        <v>2017</v>
      </c>
      <c r="R54" s="109">
        <v>4.05</v>
      </c>
      <c r="S54" s="12"/>
      <c r="T54" s="12" t="s">
        <v>68</v>
      </c>
      <c r="U54" s="24" t="s">
        <v>68</v>
      </c>
      <c r="V54" s="166"/>
      <c r="W54" s="12"/>
      <c r="X54" s="12"/>
      <c r="Y54" s="12"/>
      <c r="Z54" s="12"/>
      <c r="AA54" s="24"/>
      <c r="AB54" s="24"/>
      <c r="AC54" s="24"/>
    </row>
    <row r="55" s="1" customFormat="1" ht="46.8" customHeight="1" spans="1:29">
      <c r="A55" s="12">
        <v>3</v>
      </c>
      <c r="B55" s="19">
        <f t="shared" si="3"/>
        <v>156.623</v>
      </c>
      <c r="C55" s="19"/>
      <c r="D55" s="19"/>
      <c r="E55" s="19"/>
      <c r="F55" s="109">
        <v>156.623</v>
      </c>
      <c r="G55" s="19"/>
      <c r="H55" s="19"/>
      <c r="I55" s="23" t="s">
        <v>417</v>
      </c>
      <c r="J55" s="22" t="s">
        <v>418</v>
      </c>
      <c r="K55" s="22" t="s">
        <v>41</v>
      </c>
      <c r="L55" s="23" t="s">
        <v>419</v>
      </c>
      <c r="M55" s="12"/>
      <c r="N55" s="12"/>
      <c r="O55" s="12"/>
      <c r="P55" s="12"/>
      <c r="Q55" s="12"/>
      <c r="R55" s="12"/>
      <c r="S55" s="12"/>
      <c r="T55" s="12"/>
      <c r="U55" s="24"/>
      <c r="V55" s="166"/>
      <c r="W55" s="12"/>
      <c r="X55" s="12"/>
      <c r="Y55" s="12"/>
      <c r="Z55" s="12"/>
      <c r="AA55" s="12"/>
      <c r="AB55" s="24"/>
      <c r="AC55" s="24"/>
    </row>
    <row r="56" s="1" customFormat="1" ht="106.05" customHeight="1" spans="1:29">
      <c r="A56" s="12">
        <v>4</v>
      </c>
      <c r="B56" s="19">
        <f t="shared" si="3"/>
        <v>30.274</v>
      </c>
      <c r="C56" s="19"/>
      <c r="D56" s="19"/>
      <c r="E56" s="19"/>
      <c r="F56" s="109">
        <v>30.274</v>
      </c>
      <c r="G56" s="19"/>
      <c r="H56" s="19"/>
      <c r="I56" s="23" t="s">
        <v>420</v>
      </c>
      <c r="J56" s="12" t="s">
        <v>421</v>
      </c>
      <c r="K56" s="22" t="s">
        <v>41</v>
      </c>
      <c r="L56" s="23" t="s">
        <v>422</v>
      </c>
      <c r="M56" s="12"/>
      <c r="N56" s="12"/>
      <c r="O56" s="12"/>
      <c r="P56" s="12"/>
      <c r="Q56" s="12"/>
      <c r="R56" s="12"/>
      <c r="S56" s="19"/>
      <c r="T56" s="12"/>
      <c r="U56" s="24"/>
      <c r="V56" s="166"/>
      <c r="W56" s="12"/>
      <c r="X56" s="12"/>
      <c r="Y56" s="12"/>
      <c r="Z56" s="12"/>
      <c r="AA56" s="12"/>
      <c r="AB56" s="24"/>
      <c r="AC56" s="24"/>
    </row>
    <row r="57" s="1" customFormat="1" ht="106.05" customHeight="1" spans="1:29">
      <c r="A57" s="12">
        <v>4.1</v>
      </c>
      <c r="B57" s="19">
        <f t="shared" si="3"/>
        <v>7.727</v>
      </c>
      <c r="C57" s="19"/>
      <c r="D57" s="19"/>
      <c r="E57" s="19"/>
      <c r="F57" s="109">
        <v>7.727</v>
      </c>
      <c r="G57" s="19"/>
      <c r="H57" s="19"/>
      <c r="I57" s="23" t="s">
        <v>420</v>
      </c>
      <c r="J57" s="12" t="s">
        <v>421</v>
      </c>
      <c r="K57" s="22" t="s">
        <v>41</v>
      </c>
      <c r="L57" s="23" t="s">
        <v>423</v>
      </c>
      <c r="M57" s="12" t="s">
        <v>424</v>
      </c>
      <c r="N57" s="24" t="s">
        <v>95</v>
      </c>
      <c r="O57" s="12">
        <v>772.7</v>
      </c>
      <c r="P57" s="12" t="s">
        <v>105</v>
      </c>
      <c r="Q57" s="12">
        <v>2017</v>
      </c>
      <c r="R57" s="109">
        <v>7.727</v>
      </c>
      <c r="S57" s="12"/>
      <c r="T57" s="12" t="s">
        <v>68</v>
      </c>
      <c r="U57" s="24" t="s">
        <v>68</v>
      </c>
      <c r="V57" s="166"/>
      <c r="W57" s="12"/>
      <c r="X57" s="12"/>
      <c r="Y57" s="12"/>
      <c r="Z57" s="12"/>
      <c r="AA57" s="12"/>
      <c r="AB57" s="24"/>
      <c r="AC57" s="24"/>
    </row>
    <row r="58" s="1" customFormat="1" ht="106.05" customHeight="1" spans="1:29">
      <c r="A58" s="12">
        <v>4.2</v>
      </c>
      <c r="B58" s="19">
        <f t="shared" si="3"/>
        <v>18.0706</v>
      </c>
      <c r="C58" s="19"/>
      <c r="D58" s="19"/>
      <c r="E58" s="19"/>
      <c r="F58" s="109">
        <v>18.0706</v>
      </c>
      <c r="G58" s="19"/>
      <c r="H58" s="19"/>
      <c r="I58" s="23" t="s">
        <v>420</v>
      </c>
      <c r="J58" s="12" t="s">
        <v>421</v>
      </c>
      <c r="K58" s="22" t="s">
        <v>41</v>
      </c>
      <c r="L58" s="23" t="s">
        <v>425</v>
      </c>
      <c r="M58" s="12" t="s">
        <v>426</v>
      </c>
      <c r="N58" s="24" t="s">
        <v>95</v>
      </c>
      <c r="O58" s="12">
        <v>96.5</v>
      </c>
      <c r="P58" s="12" t="s">
        <v>105</v>
      </c>
      <c r="Q58" s="12">
        <v>2017</v>
      </c>
      <c r="R58" s="109">
        <v>18.0706</v>
      </c>
      <c r="S58" s="12"/>
      <c r="T58" s="12" t="s">
        <v>68</v>
      </c>
      <c r="U58" s="24" t="s">
        <v>68</v>
      </c>
      <c r="V58" s="166"/>
      <c r="W58" s="12"/>
      <c r="X58" s="12"/>
      <c r="Y58" s="12"/>
      <c r="Z58" s="12"/>
      <c r="AA58" s="12"/>
      <c r="AB58" s="24"/>
      <c r="AC58" s="24"/>
    </row>
    <row r="59" s="1" customFormat="1" ht="106.05" customHeight="1" spans="1:29">
      <c r="A59" s="12">
        <v>4.3</v>
      </c>
      <c r="B59" s="19">
        <f t="shared" si="3"/>
        <v>0.638</v>
      </c>
      <c r="C59" s="19"/>
      <c r="D59" s="19"/>
      <c r="E59" s="19"/>
      <c r="F59" s="109">
        <v>0.638</v>
      </c>
      <c r="G59" s="19"/>
      <c r="H59" s="19"/>
      <c r="I59" s="23" t="s">
        <v>420</v>
      </c>
      <c r="J59" s="12" t="s">
        <v>421</v>
      </c>
      <c r="K59" s="22" t="s">
        <v>41</v>
      </c>
      <c r="L59" s="23" t="s">
        <v>427</v>
      </c>
      <c r="M59" s="12" t="s">
        <v>428</v>
      </c>
      <c r="N59" s="24" t="s">
        <v>95</v>
      </c>
      <c r="O59" s="12">
        <v>63.8</v>
      </c>
      <c r="P59" s="12" t="s">
        <v>105</v>
      </c>
      <c r="Q59" s="12">
        <v>2017</v>
      </c>
      <c r="R59" s="109">
        <v>0.638</v>
      </c>
      <c r="S59" s="12"/>
      <c r="T59" s="12" t="s">
        <v>68</v>
      </c>
      <c r="U59" s="24" t="s">
        <v>68</v>
      </c>
      <c r="V59" s="166"/>
      <c r="W59" s="12"/>
      <c r="X59" s="12"/>
      <c r="Y59" s="12"/>
      <c r="Z59" s="12"/>
      <c r="AA59" s="12"/>
      <c r="AB59" s="24"/>
      <c r="AC59" s="24"/>
    </row>
    <row r="60" s="1" customFormat="1" ht="106.05" customHeight="1" spans="1:29">
      <c r="A60" s="12">
        <v>4.4</v>
      </c>
      <c r="B60" s="19">
        <f t="shared" si="3"/>
        <v>0.442</v>
      </c>
      <c r="C60" s="19"/>
      <c r="D60" s="19"/>
      <c r="E60" s="19"/>
      <c r="F60" s="109">
        <v>0.442</v>
      </c>
      <c r="G60" s="19"/>
      <c r="H60" s="19"/>
      <c r="I60" s="23" t="s">
        <v>420</v>
      </c>
      <c r="J60" s="12" t="s">
        <v>421</v>
      </c>
      <c r="K60" s="22" t="s">
        <v>41</v>
      </c>
      <c r="L60" s="23" t="s">
        <v>429</v>
      </c>
      <c r="M60" s="12" t="s">
        <v>430</v>
      </c>
      <c r="N60" s="24" t="s">
        <v>95</v>
      </c>
      <c r="O60" s="12">
        <v>44.2</v>
      </c>
      <c r="P60" s="12" t="s">
        <v>105</v>
      </c>
      <c r="Q60" s="12">
        <v>2017</v>
      </c>
      <c r="R60" s="109">
        <v>0.442</v>
      </c>
      <c r="S60" s="12"/>
      <c r="T60" s="12" t="s">
        <v>68</v>
      </c>
      <c r="U60" s="24" t="s">
        <v>68</v>
      </c>
      <c r="V60" s="166"/>
      <c r="W60" s="12"/>
      <c r="X60" s="12"/>
      <c r="Y60" s="12"/>
      <c r="Z60" s="12"/>
      <c r="AA60" s="12"/>
      <c r="AB60" s="24"/>
      <c r="AC60" s="24"/>
    </row>
    <row r="61" s="1" customFormat="1" ht="106.05" customHeight="1" spans="1:29">
      <c r="A61" s="12">
        <v>4.5</v>
      </c>
      <c r="B61" s="19">
        <f t="shared" si="3"/>
        <v>3.3964</v>
      </c>
      <c r="C61" s="19"/>
      <c r="D61" s="19"/>
      <c r="E61" s="19"/>
      <c r="F61" s="109">
        <v>3.3964</v>
      </c>
      <c r="G61" s="19"/>
      <c r="H61" s="19"/>
      <c r="I61" s="23" t="s">
        <v>420</v>
      </c>
      <c r="J61" s="12" t="s">
        <v>421</v>
      </c>
      <c r="K61" s="22" t="s">
        <v>41</v>
      </c>
      <c r="L61" s="23" t="s">
        <v>431</v>
      </c>
      <c r="M61" s="12" t="s">
        <v>432</v>
      </c>
      <c r="N61" s="24" t="s">
        <v>95</v>
      </c>
      <c r="O61" s="12">
        <v>339.64</v>
      </c>
      <c r="P61" s="12" t="s">
        <v>105</v>
      </c>
      <c r="Q61" s="12">
        <v>2017</v>
      </c>
      <c r="R61" s="109">
        <v>3.3964</v>
      </c>
      <c r="S61" s="12"/>
      <c r="T61" s="12" t="s">
        <v>68</v>
      </c>
      <c r="U61" s="24" t="s">
        <v>68</v>
      </c>
      <c r="V61" s="166"/>
      <c r="W61" s="12"/>
      <c r="X61" s="12"/>
      <c r="Y61" s="12"/>
      <c r="Z61" s="12"/>
      <c r="AA61" s="12"/>
      <c r="AB61" s="24"/>
      <c r="AC61" s="24"/>
    </row>
    <row r="62" s="1" customFormat="1" ht="28.5" spans="1:29">
      <c r="A62" s="12">
        <v>5</v>
      </c>
      <c r="B62" s="19">
        <f t="shared" si="3"/>
        <v>3</v>
      </c>
      <c r="C62" s="19"/>
      <c r="D62" s="19"/>
      <c r="E62" s="19"/>
      <c r="F62" s="109">
        <v>3</v>
      </c>
      <c r="G62" s="19"/>
      <c r="H62" s="19"/>
      <c r="I62" s="23" t="s">
        <v>433</v>
      </c>
      <c r="J62" s="12" t="s">
        <v>434</v>
      </c>
      <c r="K62" s="22" t="s">
        <v>41</v>
      </c>
      <c r="L62" s="23" t="s">
        <v>435</v>
      </c>
      <c r="M62" s="12"/>
      <c r="N62" s="12"/>
      <c r="O62" s="12"/>
      <c r="P62" s="12"/>
      <c r="Q62" s="12"/>
      <c r="R62" s="12"/>
      <c r="S62" s="12"/>
      <c r="T62" s="12"/>
      <c r="U62" s="12"/>
      <c r="V62" s="166"/>
      <c r="W62" s="12"/>
      <c r="X62" s="12"/>
      <c r="Y62" s="12"/>
      <c r="Z62" s="12"/>
      <c r="AA62" s="12"/>
      <c r="AB62" s="24"/>
      <c r="AC62" s="24"/>
    </row>
    <row r="63" s="1" customFormat="1" ht="64.05" customHeight="1" spans="1:29">
      <c r="A63" s="12">
        <v>6</v>
      </c>
      <c r="B63" s="19">
        <f t="shared" si="3"/>
        <v>29.42</v>
      </c>
      <c r="C63" s="19"/>
      <c r="D63" s="19"/>
      <c r="E63" s="19"/>
      <c r="F63" s="109">
        <v>29.42</v>
      </c>
      <c r="G63" s="19"/>
      <c r="H63" s="19"/>
      <c r="I63" s="23" t="s">
        <v>436</v>
      </c>
      <c r="J63" s="12" t="s">
        <v>434</v>
      </c>
      <c r="K63" s="22" t="s">
        <v>41</v>
      </c>
      <c r="L63" s="23" t="s">
        <v>437</v>
      </c>
      <c r="M63" s="12"/>
      <c r="N63" s="12"/>
      <c r="O63" s="12"/>
      <c r="P63" s="12"/>
      <c r="Q63" s="12"/>
      <c r="R63" s="12"/>
      <c r="S63" s="12"/>
      <c r="T63" s="12"/>
      <c r="U63" s="12"/>
      <c r="V63" s="166"/>
      <c r="W63" s="12"/>
      <c r="X63" s="12"/>
      <c r="Y63" s="12"/>
      <c r="Z63" s="12"/>
      <c r="AA63" s="12"/>
      <c r="AB63" s="24"/>
      <c r="AC63" s="24"/>
    </row>
    <row r="64" s="1" customFormat="1" ht="112.05" customHeight="1" spans="1:29">
      <c r="A64" s="12">
        <v>7</v>
      </c>
      <c r="B64" s="19">
        <f t="shared" si="3"/>
        <v>10</v>
      </c>
      <c r="C64" s="19"/>
      <c r="D64" s="19"/>
      <c r="E64" s="19"/>
      <c r="F64" s="109">
        <v>10</v>
      </c>
      <c r="G64" s="19"/>
      <c r="H64" s="19"/>
      <c r="I64" s="23" t="s">
        <v>438</v>
      </c>
      <c r="J64" s="23" t="s">
        <v>439</v>
      </c>
      <c r="K64" s="22" t="s">
        <v>41</v>
      </c>
      <c r="L64" s="23" t="s">
        <v>440</v>
      </c>
      <c r="M64" s="12"/>
      <c r="N64" s="23"/>
      <c r="O64" s="12"/>
      <c r="P64" s="12"/>
      <c r="Q64" s="12"/>
      <c r="R64" s="12"/>
      <c r="S64" s="12"/>
      <c r="T64" s="12"/>
      <c r="U64" s="12"/>
      <c r="V64" s="166"/>
      <c r="W64" s="12"/>
      <c r="X64" s="12"/>
      <c r="Y64" s="12"/>
      <c r="Z64" s="12"/>
      <c r="AA64" s="12"/>
      <c r="AB64" s="24"/>
      <c r="AC64" s="24"/>
    </row>
    <row r="65" s="1" customFormat="1" ht="48" customHeight="1" spans="1:29">
      <c r="A65" s="12">
        <v>8</v>
      </c>
      <c r="B65" s="19">
        <f t="shared" si="3"/>
        <v>10.5</v>
      </c>
      <c r="C65" s="19"/>
      <c r="D65" s="19"/>
      <c r="E65" s="19"/>
      <c r="F65" s="109">
        <v>10.5</v>
      </c>
      <c r="G65" s="19"/>
      <c r="H65" s="19"/>
      <c r="I65" s="23" t="s">
        <v>441</v>
      </c>
      <c r="J65" s="22" t="s">
        <v>442</v>
      </c>
      <c r="K65" s="22" t="s">
        <v>41</v>
      </c>
      <c r="L65" s="23" t="s">
        <v>443</v>
      </c>
      <c r="M65" s="12"/>
      <c r="N65" s="12"/>
      <c r="O65" s="12"/>
      <c r="P65" s="12"/>
      <c r="Q65" s="12"/>
      <c r="R65" s="12"/>
      <c r="S65" s="12"/>
      <c r="T65" s="12"/>
      <c r="U65" s="12"/>
      <c r="V65" s="166"/>
      <c r="W65" s="12"/>
      <c r="X65" s="12"/>
      <c r="Y65" s="12"/>
      <c r="Z65" s="12"/>
      <c r="AA65" s="12"/>
      <c r="AB65" s="24"/>
      <c r="AC65" s="24"/>
    </row>
    <row r="66" s="1" customFormat="1" ht="52.05" customHeight="1" spans="1:29">
      <c r="A66" s="12">
        <v>9</v>
      </c>
      <c r="B66" s="19">
        <f t="shared" si="3"/>
        <v>53.9551</v>
      </c>
      <c r="C66" s="19"/>
      <c r="D66" s="19"/>
      <c r="E66" s="109"/>
      <c r="F66" s="109">
        <v>53.9551</v>
      </c>
      <c r="G66" s="19"/>
      <c r="H66" s="19"/>
      <c r="I66" s="23" t="s">
        <v>444</v>
      </c>
      <c r="J66" s="12" t="s">
        <v>445</v>
      </c>
      <c r="K66" s="22" t="s">
        <v>41</v>
      </c>
      <c r="L66" s="23" t="s">
        <v>446</v>
      </c>
      <c r="M66" s="12"/>
      <c r="N66" s="12"/>
      <c r="O66" s="12"/>
      <c r="P66" s="12"/>
      <c r="Q66" s="12"/>
      <c r="R66" s="12"/>
      <c r="S66" s="12"/>
      <c r="T66" s="12"/>
      <c r="U66" s="12"/>
      <c r="V66" s="166"/>
      <c r="W66" s="12"/>
      <c r="X66" s="12"/>
      <c r="Y66" s="12"/>
      <c r="Z66" s="12"/>
      <c r="AA66" s="24"/>
      <c r="AB66" s="24"/>
      <c r="AC66" s="12"/>
    </row>
    <row r="67" s="1" customFormat="1" ht="27" customHeight="1" spans="1:29">
      <c r="A67" s="12">
        <v>10</v>
      </c>
      <c r="B67" s="19">
        <f t="shared" si="3"/>
        <v>8.541</v>
      </c>
      <c r="C67" s="19"/>
      <c r="D67" s="109"/>
      <c r="E67" s="109">
        <v>8.541</v>
      </c>
      <c r="F67" s="109"/>
      <c r="G67" s="19"/>
      <c r="H67" s="19"/>
      <c r="I67" s="23" t="s">
        <v>447</v>
      </c>
      <c r="J67" s="22" t="s">
        <v>40</v>
      </c>
      <c r="K67" s="22" t="s">
        <v>41</v>
      </c>
      <c r="L67" s="23" t="s">
        <v>448</v>
      </c>
      <c r="M67" s="12"/>
      <c r="N67" s="12"/>
      <c r="O67" s="12"/>
      <c r="P67" s="12"/>
      <c r="Q67" s="12"/>
      <c r="R67" s="213"/>
      <c r="S67" s="12"/>
      <c r="T67" s="12"/>
      <c r="U67" s="12"/>
      <c r="V67" s="166"/>
      <c r="W67" s="12"/>
      <c r="X67" s="12"/>
      <c r="Y67" s="12"/>
      <c r="Z67" s="12"/>
      <c r="AA67" s="47"/>
      <c r="AB67" s="47"/>
      <c r="AC67" s="12"/>
    </row>
    <row r="68" s="1" customFormat="1" ht="31.05" customHeight="1" spans="1:29">
      <c r="A68" s="12">
        <v>11</v>
      </c>
      <c r="B68" s="19">
        <f t="shared" si="3"/>
        <v>27.2</v>
      </c>
      <c r="C68" s="19"/>
      <c r="D68" s="19"/>
      <c r="E68" s="19"/>
      <c r="F68" s="109">
        <v>27.2</v>
      </c>
      <c r="G68" s="19"/>
      <c r="H68" s="19"/>
      <c r="I68" s="23" t="s">
        <v>449</v>
      </c>
      <c r="J68" s="12" t="s">
        <v>445</v>
      </c>
      <c r="K68" s="22" t="s">
        <v>41</v>
      </c>
      <c r="L68" s="23" t="s">
        <v>450</v>
      </c>
      <c r="M68" s="12"/>
      <c r="N68" s="12"/>
      <c r="O68" s="12"/>
      <c r="P68" s="12"/>
      <c r="Q68" s="12"/>
      <c r="R68" s="12"/>
      <c r="S68" s="12"/>
      <c r="T68" s="12"/>
      <c r="U68" s="12"/>
      <c r="V68" s="166"/>
      <c r="W68" s="12"/>
      <c r="X68" s="12"/>
      <c r="Y68" s="12"/>
      <c r="Z68" s="12"/>
      <c r="AA68" s="24"/>
      <c r="AB68" s="24"/>
      <c r="AC68" s="12"/>
    </row>
    <row r="69" s="1" customFormat="1" ht="48.9" customHeight="1" spans="1:29">
      <c r="A69" s="12">
        <v>12</v>
      </c>
      <c r="B69" s="19">
        <f t="shared" si="3"/>
        <v>276.0344</v>
      </c>
      <c r="C69" s="19"/>
      <c r="D69" s="19"/>
      <c r="E69" s="19">
        <v>276.0344</v>
      </c>
      <c r="F69" s="109"/>
      <c r="G69" s="19"/>
      <c r="H69" s="19"/>
      <c r="I69" s="23" t="s">
        <v>451</v>
      </c>
      <c r="J69" s="23" t="s">
        <v>452</v>
      </c>
      <c r="K69" s="22" t="s">
        <v>41</v>
      </c>
      <c r="L69" s="23" t="s">
        <v>453</v>
      </c>
      <c r="M69" s="12"/>
      <c r="N69" s="12"/>
      <c r="O69" s="12"/>
      <c r="P69" s="12"/>
      <c r="Q69" s="12"/>
      <c r="R69" s="12"/>
      <c r="S69" s="12"/>
      <c r="T69" s="12"/>
      <c r="U69" s="12"/>
      <c r="V69" s="166"/>
      <c r="W69" s="12"/>
      <c r="X69" s="12"/>
      <c r="Y69" s="12"/>
      <c r="Z69" s="12"/>
      <c r="AA69" s="24"/>
      <c r="AB69" s="24"/>
      <c r="AC69" s="12"/>
    </row>
    <row r="70" s="1" customFormat="1" ht="48.9" customHeight="1" spans="1:29">
      <c r="A70" s="15">
        <v>12.1</v>
      </c>
      <c r="B70" s="19">
        <f t="shared" ref="B70:B75" si="5">SUM(D70:H70)</f>
        <v>10.52</v>
      </c>
      <c r="C70" s="134"/>
      <c r="D70" s="19"/>
      <c r="E70" s="19">
        <v>10.52</v>
      </c>
      <c r="F70" s="109"/>
      <c r="G70" s="19"/>
      <c r="H70" s="19"/>
      <c r="I70" s="23" t="s">
        <v>451</v>
      </c>
      <c r="J70" s="23" t="s">
        <v>452</v>
      </c>
      <c r="K70" s="22" t="s">
        <v>41</v>
      </c>
      <c r="L70" s="23" t="s">
        <v>454</v>
      </c>
      <c r="M70" s="12" t="s">
        <v>455</v>
      </c>
      <c r="N70" s="24" t="s">
        <v>95</v>
      </c>
      <c r="O70" s="12">
        <v>263</v>
      </c>
      <c r="P70" s="12" t="s">
        <v>288</v>
      </c>
      <c r="Q70" s="24">
        <v>2017</v>
      </c>
      <c r="R70" s="12">
        <v>10.52</v>
      </c>
      <c r="S70" s="12"/>
      <c r="T70" s="12" t="s">
        <v>68</v>
      </c>
      <c r="U70" s="24" t="s">
        <v>68</v>
      </c>
      <c r="V70" s="166"/>
      <c r="W70" s="12"/>
      <c r="X70" s="12"/>
      <c r="Y70" s="12"/>
      <c r="Z70" s="12"/>
      <c r="AA70" s="24"/>
      <c r="AB70" s="24"/>
      <c r="AC70" s="12"/>
    </row>
    <row r="71" s="101" customFormat="1" ht="23" customHeight="1" spans="1:29">
      <c r="A71" s="15">
        <v>12.2</v>
      </c>
      <c r="B71" s="12">
        <f t="shared" si="5"/>
        <v>121.1005</v>
      </c>
      <c r="C71" s="24"/>
      <c r="D71" s="12"/>
      <c r="E71" s="24">
        <v>121.1005</v>
      </c>
      <c r="F71" s="12"/>
      <c r="G71" s="12"/>
      <c r="H71" s="12"/>
      <c r="I71" s="23" t="s">
        <v>451</v>
      </c>
      <c r="J71" s="23" t="s">
        <v>452</v>
      </c>
      <c r="K71" s="22" t="s">
        <v>41</v>
      </c>
      <c r="L71" s="12" t="s">
        <v>456</v>
      </c>
      <c r="M71" s="24" t="s">
        <v>291</v>
      </c>
      <c r="N71" s="24" t="s">
        <v>95</v>
      </c>
      <c r="O71" s="24">
        <v>30275.14</v>
      </c>
      <c r="P71" s="24" t="s">
        <v>105</v>
      </c>
      <c r="Q71" s="24">
        <v>2017</v>
      </c>
      <c r="R71" s="24">
        <v>121.1005</v>
      </c>
      <c r="S71" s="24"/>
      <c r="T71" s="12" t="s">
        <v>68</v>
      </c>
      <c r="U71" s="24" t="s">
        <v>68</v>
      </c>
      <c r="V71" s="24"/>
      <c r="W71" s="24"/>
      <c r="X71" s="24"/>
      <c r="Y71" s="24"/>
      <c r="Z71" s="24"/>
      <c r="AA71" s="24"/>
      <c r="AB71" s="24"/>
      <c r="AC71" s="24"/>
    </row>
    <row r="72" s="101" customFormat="1" ht="23" customHeight="1" spans="1:29">
      <c r="A72" s="15">
        <v>12.3</v>
      </c>
      <c r="B72" s="12">
        <f t="shared" si="5"/>
        <v>6.4128</v>
      </c>
      <c r="C72" s="24"/>
      <c r="D72" s="12"/>
      <c r="E72" s="24">
        <v>6.4128</v>
      </c>
      <c r="F72" s="12"/>
      <c r="G72" s="12"/>
      <c r="H72" s="12"/>
      <c r="I72" s="23" t="s">
        <v>451</v>
      </c>
      <c r="J72" s="23" t="s">
        <v>452</v>
      </c>
      <c r="K72" s="22" t="s">
        <v>41</v>
      </c>
      <c r="L72" s="12" t="s">
        <v>457</v>
      </c>
      <c r="M72" s="24" t="s">
        <v>203</v>
      </c>
      <c r="N72" s="24" t="s">
        <v>95</v>
      </c>
      <c r="O72" s="24">
        <v>1603.2</v>
      </c>
      <c r="P72" s="24" t="s">
        <v>105</v>
      </c>
      <c r="Q72" s="24">
        <v>2017</v>
      </c>
      <c r="R72" s="24">
        <v>6.4128</v>
      </c>
      <c r="S72" s="24"/>
      <c r="T72" s="12" t="s">
        <v>68</v>
      </c>
      <c r="U72" s="24" t="s">
        <v>68</v>
      </c>
      <c r="V72" s="24"/>
      <c r="W72" s="24"/>
      <c r="X72" s="24"/>
      <c r="Y72" s="24"/>
      <c r="Z72" s="24"/>
      <c r="AA72" s="24"/>
      <c r="AB72" s="24"/>
      <c r="AC72" s="24"/>
    </row>
    <row r="73" s="101" customFormat="1" ht="23" customHeight="1" spans="1:29">
      <c r="A73" s="15">
        <v>12.4</v>
      </c>
      <c r="B73" s="12">
        <f t="shared" si="5"/>
        <v>54.8276</v>
      </c>
      <c r="C73" s="24"/>
      <c r="D73" s="12"/>
      <c r="E73" s="24">
        <v>54.8276</v>
      </c>
      <c r="F73" s="12"/>
      <c r="G73" s="12"/>
      <c r="H73" s="12"/>
      <c r="I73" s="23" t="s">
        <v>451</v>
      </c>
      <c r="J73" s="23" t="s">
        <v>452</v>
      </c>
      <c r="K73" s="22" t="s">
        <v>41</v>
      </c>
      <c r="L73" s="12" t="s">
        <v>458</v>
      </c>
      <c r="M73" s="24" t="s">
        <v>293</v>
      </c>
      <c r="N73" s="24" t="s">
        <v>95</v>
      </c>
      <c r="O73" s="24">
        <v>9137.93</v>
      </c>
      <c r="P73" s="24" t="s">
        <v>105</v>
      </c>
      <c r="Q73" s="24">
        <v>2017</v>
      </c>
      <c r="R73" s="24">
        <v>54.8276</v>
      </c>
      <c r="S73" s="24"/>
      <c r="T73" s="12" t="s">
        <v>68</v>
      </c>
      <c r="U73" s="24" t="s">
        <v>68</v>
      </c>
      <c r="V73" s="24"/>
      <c r="W73" s="24"/>
      <c r="X73" s="24"/>
      <c r="Y73" s="24"/>
      <c r="Z73" s="24"/>
      <c r="AA73" s="24"/>
      <c r="AB73" s="24"/>
      <c r="AC73" s="24"/>
    </row>
    <row r="74" s="173" customFormat="1" ht="23" customHeight="1" spans="1:37">
      <c r="A74" s="15">
        <v>12.5</v>
      </c>
      <c r="B74" s="12">
        <f t="shared" si="5"/>
        <v>80.4</v>
      </c>
      <c r="C74" s="47"/>
      <c r="D74" s="11"/>
      <c r="E74" s="24">
        <v>80.4</v>
      </c>
      <c r="F74" s="11"/>
      <c r="G74" s="11"/>
      <c r="H74" s="11"/>
      <c r="I74" s="23" t="s">
        <v>451</v>
      </c>
      <c r="J74" s="23" t="s">
        <v>452</v>
      </c>
      <c r="K74" s="22" t="s">
        <v>41</v>
      </c>
      <c r="L74" s="12" t="s">
        <v>459</v>
      </c>
      <c r="M74" s="24" t="s">
        <v>284</v>
      </c>
      <c r="N74" s="24" t="s">
        <v>95</v>
      </c>
      <c r="O74" s="24">
        <v>402</v>
      </c>
      <c r="P74" s="24" t="s">
        <v>45</v>
      </c>
      <c r="Q74" s="24">
        <v>2017</v>
      </c>
      <c r="R74" s="24">
        <v>80.4</v>
      </c>
      <c r="S74" s="24"/>
      <c r="T74" s="12" t="s">
        <v>68</v>
      </c>
      <c r="U74" s="12" t="s">
        <v>68</v>
      </c>
      <c r="V74" s="24"/>
      <c r="W74" s="24"/>
      <c r="X74" s="24"/>
      <c r="Y74" s="24"/>
      <c r="Z74" s="24"/>
      <c r="AA74" s="24"/>
      <c r="AB74" s="24"/>
      <c r="AC74" s="24"/>
      <c r="AD74" s="101"/>
      <c r="AE74" s="101"/>
      <c r="AF74" s="101"/>
      <c r="AG74" s="101"/>
      <c r="AH74" s="101"/>
      <c r="AI74" s="101"/>
      <c r="AJ74" s="101"/>
      <c r="AK74" s="101"/>
    </row>
    <row r="75" s="173" customFormat="1" ht="23" customHeight="1" spans="1:37">
      <c r="A75" s="15">
        <v>12.6</v>
      </c>
      <c r="B75" s="12">
        <f t="shared" si="5"/>
        <v>2.7735</v>
      </c>
      <c r="C75" s="47"/>
      <c r="D75" s="11"/>
      <c r="E75" s="24">
        <v>2.7735</v>
      </c>
      <c r="F75" s="11"/>
      <c r="G75" s="11"/>
      <c r="H75" s="11"/>
      <c r="I75" s="23" t="s">
        <v>451</v>
      </c>
      <c r="J75" s="23" t="s">
        <v>452</v>
      </c>
      <c r="K75" s="22" t="s">
        <v>41</v>
      </c>
      <c r="L75" s="12" t="s">
        <v>460</v>
      </c>
      <c r="M75" s="24" t="s">
        <v>390</v>
      </c>
      <c r="N75" s="24" t="s">
        <v>95</v>
      </c>
      <c r="O75" s="24">
        <v>924.5</v>
      </c>
      <c r="P75" s="24" t="s">
        <v>282</v>
      </c>
      <c r="Q75" s="24">
        <v>2017</v>
      </c>
      <c r="R75" s="24">
        <v>2.7735</v>
      </c>
      <c r="S75" s="24"/>
      <c r="T75" s="12" t="s">
        <v>68</v>
      </c>
      <c r="U75" s="12" t="s">
        <v>68</v>
      </c>
      <c r="V75" s="24"/>
      <c r="W75" s="24"/>
      <c r="X75" s="24"/>
      <c r="Y75" s="24"/>
      <c r="Z75" s="24"/>
      <c r="AA75" s="24"/>
      <c r="AB75" s="24"/>
      <c r="AC75" s="24"/>
      <c r="AD75" s="101"/>
      <c r="AE75" s="101"/>
      <c r="AF75" s="101"/>
      <c r="AG75" s="101"/>
      <c r="AH75" s="101"/>
      <c r="AI75" s="101"/>
      <c r="AJ75" s="101"/>
      <c r="AK75" s="101"/>
    </row>
    <row r="76" s="2" customFormat="1" ht="37.8" customHeight="1" spans="1:30">
      <c r="A76" s="15">
        <v>13</v>
      </c>
      <c r="B76" s="12">
        <f>SUM(C76:H77)</f>
        <v>100</v>
      </c>
      <c r="C76" s="12"/>
      <c r="D76" s="12"/>
      <c r="E76" s="12">
        <v>100</v>
      </c>
      <c r="F76" s="12"/>
      <c r="G76" s="12"/>
      <c r="H76" s="12"/>
      <c r="I76" s="15" t="s">
        <v>461</v>
      </c>
      <c r="J76" s="12" t="s">
        <v>41</v>
      </c>
      <c r="K76" s="12" t="s">
        <v>462</v>
      </c>
      <c r="L76" s="12" t="s">
        <v>463</v>
      </c>
      <c r="M76" s="12" t="s">
        <v>464</v>
      </c>
      <c r="N76" s="12" t="s">
        <v>209</v>
      </c>
      <c r="O76" s="12">
        <v>2267.4</v>
      </c>
      <c r="P76" s="12" t="s">
        <v>282</v>
      </c>
      <c r="Q76" s="12">
        <v>2017.12</v>
      </c>
      <c r="R76" s="12">
        <v>22.67</v>
      </c>
      <c r="S76" s="12">
        <v>10</v>
      </c>
      <c r="T76" s="12" t="s">
        <v>465</v>
      </c>
      <c r="U76" s="12" t="s">
        <v>338</v>
      </c>
      <c r="V76" s="12"/>
      <c r="W76" s="12" t="s">
        <v>48</v>
      </c>
      <c r="X76" s="12"/>
      <c r="Y76" s="12"/>
      <c r="Z76" s="12"/>
      <c r="AA76" s="12"/>
      <c r="AB76" s="12"/>
      <c r="AC76" s="12"/>
      <c r="AD76" s="12"/>
    </row>
    <row r="77" s="2" customFormat="1" ht="48" customHeight="1" spans="1:30">
      <c r="A77" s="16"/>
      <c r="B77" s="12"/>
      <c r="C77" s="12"/>
      <c r="D77" s="12"/>
      <c r="E77" s="12"/>
      <c r="F77" s="12"/>
      <c r="G77" s="12"/>
      <c r="H77" s="12"/>
      <c r="I77" s="16"/>
      <c r="J77" s="12"/>
      <c r="K77" s="12"/>
      <c r="L77" s="12"/>
      <c r="M77" s="12" t="s">
        <v>466</v>
      </c>
      <c r="N77" s="12" t="s">
        <v>209</v>
      </c>
      <c r="O77" s="12">
        <v>545</v>
      </c>
      <c r="P77" s="12" t="s">
        <v>282</v>
      </c>
      <c r="Q77" s="12">
        <v>2017.12</v>
      </c>
      <c r="R77" s="12">
        <v>129.73</v>
      </c>
      <c r="S77" s="12">
        <v>10</v>
      </c>
      <c r="T77" s="12" t="s">
        <v>465</v>
      </c>
      <c r="U77" s="12" t="s">
        <v>338</v>
      </c>
      <c r="V77" s="12"/>
      <c r="W77" s="12" t="s">
        <v>48</v>
      </c>
      <c r="X77" s="12"/>
      <c r="Y77" s="12"/>
      <c r="Z77" s="12"/>
      <c r="AA77" s="12"/>
      <c r="AB77" s="12"/>
      <c r="AC77" s="12"/>
      <c r="AD77" s="12"/>
    </row>
    <row r="78" s="2" customFormat="1" ht="28.95" customHeight="1" spans="1:30">
      <c r="A78" s="12">
        <v>14</v>
      </c>
      <c r="B78" s="12">
        <f t="shared" ref="B78:B92" si="6">SUM(C78:H78)</f>
        <v>200</v>
      </c>
      <c r="C78" s="12">
        <v>200</v>
      </c>
      <c r="D78" s="12"/>
      <c r="E78" s="12"/>
      <c r="F78" s="12"/>
      <c r="G78" s="12"/>
      <c r="H78" s="12"/>
      <c r="I78" s="12" t="s">
        <v>461</v>
      </c>
      <c r="J78" s="12" t="s">
        <v>41</v>
      </c>
      <c r="K78" s="12" t="s">
        <v>467</v>
      </c>
      <c r="L78" s="12" t="s">
        <v>468</v>
      </c>
      <c r="M78" s="12" t="s">
        <v>469</v>
      </c>
      <c r="N78" s="15" t="s">
        <v>209</v>
      </c>
      <c r="O78" s="15">
        <v>8</v>
      </c>
      <c r="P78" s="15" t="s">
        <v>45</v>
      </c>
      <c r="Q78" s="15">
        <v>2017.12</v>
      </c>
      <c r="R78" s="15">
        <v>200</v>
      </c>
      <c r="S78" s="15">
        <v>20</v>
      </c>
      <c r="T78" s="15" t="s">
        <v>470</v>
      </c>
      <c r="U78" s="15" t="s">
        <v>471</v>
      </c>
      <c r="V78" s="15"/>
      <c r="W78" s="15" t="s">
        <v>472</v>
      </c>
      <c r="X78" s="15"/>
      <c r="Y78" s="15"/>
      <c r="Z78" s="15"/>
      <c r="AA78" s="15"/>
      <c r="AB78" s="15"/>
      <c r="AC78" s="15"/>
      <c r="AD78" s="12"/>
    </row>
    <row r="79" s="199" customFormat="1" ht="27.9" customHeight="1" spans="1:29">
      <c r="A79" s="11" t="s">
        <v>308</v>
      </c>
      <c r="B79" s="11">
        <f t="shared" si="6"/>
        <v>117.0407</v>
      </c>
      <c r="C79" s="11">
        <f t="shared" ref="C79:H79" si="7">SUM(C80:C82)</f>
        <v>0</v>
      </c>
      <c r="D79" s="11">
        <f t="shared" si="7"/>
        <v>117.0407</v>
      </c>
      <c r="E79" s="11">
        <f t="shared" si="7"/>
        <v>0</v>
      </c>
      <c r="F79" s="11">
        <f t="shared" si="7"/>
        <v>0</v>
      </c>
      <c r="G79" s="11">
        <f t="shared" si="7"/>
        <v>0</v>
      </c>
      <c r="H79" s="11">
        <f t="shared" si="7"/>
        <v>0</v>
      </c>
      <c r="I79" s="11"/>
      <c r="J79" s="11"/>
      <c r="K79" s="11"/>
      <c r="L79" s="11"/>
      <c r="M79" s="211"/>
      <c r="N79" s="166"/>
      <c r="O79" s="11"/>
      <c r="P79" s="11"/>
      <c r="Q79" s="166"/>
      <c r="R79" s="11">
        <f>SUM(R80:R82)</f>
        <v>0</v>
      </c>
      <c r="S79" s="11"/>
      <c r="T79" s="166"/>
      <c r="U79" s="11"/>
      <c r="V79" s="166"/>
      <c r="W79" s="166"/>
      <c r="X79" s="166"/>
      <c r="Y79" s="166"/>
      <c r="Z79" s="166"/>
      <c r="AA79" s="214"/>
      <c r="AB79" s="166"/>
      <c r="AC79" s="166"/>
    </row>
    <row r="80" s="199" customFormat="1" ht="61.05" customHeight="1" spans="1:29">
      <c r="A80" s="12">
        <v>1</v>
      </c>
      <c r="B80" s="12">
        <f t="shared" si="6"/>
        <v>70.2907</v>
      </c>
      <c r="C80" s="19"/>
      <c r="D80" s="19">
        <v>70.2907</v>
      </c>
      <c r="E80" s="19"/>
      <c r="F80" s="19"/>
      <c r="G80" s="110"/>
      <c r="H80" s="110"/>
      <c r="I80" s="12" t="s">
        <v>309</v>
      </c>
      <c r="J80" s="12" t="s">
        <v>99</v>
      </c>
      <c r="K80" s="12" t="s">
        <v>41</v>
      </c>
      <c r="L80" s="12" t="s">
        <v>473</v>
      </c>
      <c r="M80" s="12"/>
      <c r="N80" s="12"/>
      <c r="O80" s="12"/>
      <c r="P80" s="12"/>
      <c r="Q80" s="12"/>
      <c r="R80" s="12"/>
      <c r="S80" s="12"/>
      <c r="T80" s="12"/>
      <c r="U80" s="12"/>
      <c r="V80" s="166"/>
      <c r="W80" s="12"/>
      <c r="X80" s="12"/>
      <c r="Y80" s="12"/>
      <c r="Z80" s="12"/>
      <c r="AA80" s="24"/>
      <c r="AB80" s="24"/>
      <c r="AC80" s="12"/>
    </row>
    <row r="81" s="199" customFormat="1" ht="55.95" customHeight="1" spans="1:29">
      <c r="A81" s="12">
        <v>2</v>
      </c>
      <c r="B81" s="12">
        <f t="shared" si="6"/>
        <v>28.95</v>
      </c>
      <c r="C81" s="19"/>
      <c r="D81" s="19">
        <v>28.95</v>
      </c>
      <c r="E81" s="19"/>
      <c r="F81" s="19"/>
      <c r="G81" s="110"/>
      <c r="H81" s="110"/>
      <c r="I81" s="12" t="s">
        <v>314</v>
      </c>
      <c r="J81" s="12" t="s">
        <v>99</v>
      </c>
      <c r="K81" s="12" t="s">
        <v>41</v>
      </c>
      <c r="L81" s="12" t="s">
        <v>474</v>
      </c>
      <c r="M81" s="12"/>
      <c r="N81" s="12"/>
      <c r="O81" s="12"/>
      <c r="P81" s="12"/>
      <c r="Q81" s="12"/>
      <c r="R81" s="12"/>
      <c r="S81" s="12"/>
      <c r="T81" s="12"/>
      <c r="U81" s="12"/>
      <c r="V81" s="166"/>
      <c r="W81" s="12"/>
      <c r="X81" s="12"/>
      <c r="Y81" s="12"/>
      <c r="Z81" s="12"/>
      <c r="AA81" s="24"/>
      <c r="AB81" s="24"/>
      <c r="AC81" s="12"/>
    </row>
    <row r="82" s="199" customFormat="1" ht="73.95" customHeight="1" spans="1:29">
      <c r="A82" s="12">
        <v>3</v>
      </c>
      <c r="B82" s="12">
        <f t="shared" si="6"/>
        <v>17.8</v>
      </c>
      <c r="C82" s="19"/>
      <c r="D82" s="19">
        <v>17.8</v>
      </c>
      <c r="E82" s="19"/>
      <c r="F82" s="19"/>
      <c r="G82" s="110"/>
      <c r="H82" s="110"/>
      <c r="I82" s="12" t="s">
        <v>311</v>
      </c>
      <c r="J82" s="12" t="s">
        <v>99</v>
      </c>
      <c r="K82" s="12" t="s">
        <v>41</v>
      </c>
      <c r="L82" s="12" t="s">
        <v>475</v>
      </c>
      <c r="M82" s="12"/>
      <c r="N82" s="12"/>
      <c r="O82" s="12"/>
      <c r="P82" s="12"/>
      <c r="Q82" s="12"/>
      <c r="R82" s="12"/>
      <c r="S82" s="12"/>
      <c r="T82" s="12"/>
      <c r="U82" s="12"/>
      <c r="V82" s="166"/>
      <c r="W82" s="12"/>
      <c r="X82" s="12"/>
      <c r="Y82" s="12"/>
      <c r="Z82" s="12"/>
      <c r="AA82" s="24"/>
      <c r="AB82" s="24"/>
      <c r="AC82" s="12"/>
    </row>
    <row r="83" s="199" customFormat="1" ht="27.9" customHeight="1" spans="1:29">
      <c r="A83" s="11" t="s">
        <v>313</v>
      </c>
      <c r="B83" s="11">
        <f t="shared" si="6"/>
        <v>1392.003</v>
      </c>
      <c r="C83" s="11">
        <f t="shared" ref="C83:H83" si="8">SUM(C84:C87)</f>
        <v>571.003</v>
      </c>
      <c r="D83" s="11">
        <f t="shared" si="8"/>
        <v>821</v>
      </c>
      <c r="E83" s="11">
        <f t="shared" si="8"/>
        <v>0</v>
      </c>
      <c r="F83" s="11">
        <f t="shared" si="8"/>
        <v>0</v>
      </c>
      <c r="G83" s="11">
        <f t="shared" si="8"/>
        <v>0</v>
      </c>
      <c r="H83" s="11">
        <f t="shared" si="8"/>
        <v>0</v>
      </c>
      <c r="I83" s="11"/>
      <c r="J83" s="11"/>
      <c r="K83" s="11"/>
      <c r="L83" s="11"/>
      <c r="M83" s="211"/>
      <c r="N83" s="166"/>
      <c r="O83" s="11"/>
      <c r="P83" s="11"/>
      <c r="Q83" s="166"/>
      <c r="R83" s="11">
        <f>SUM(R84:R87)</f>
        <v>655</v>
      </c>
      <c r="S83" s="11"/>
      <c r="T83" s="166"/>
      <c r="U83" s="11"/>
      <c r="V83" s="166"/>
      <c r="W83" s="166"/>
      <c r="X83" s="166"/>
      <c r="Y83" s="166"/>
      <c r="Z83" s="166"/>
      <c r="AA83" s="214"/>
      <c r="AB83" s="166"/>
      <c r="AC83" s="166"/>
    </row>
    <row r="84" s="199" customFormat="1" ht="105.9" customHeight="1" spans="1:29">
      <c r="A84" s="12">
        <v>1</v>
      </c>
      <c r="B84" s="19">
        <f t="shared" si="6"/>
        <v>280.59</v>
      </c>
      <c r="C84" s="19">
        <v>280.59</v>
      </c>
      <c r="D84" s="19"/>
      <c r="E84" s="19"/>
      <c r="F84" s="110"/>
      <c r="G84" s="19"/>
      <c r="H84" s="19"/>
      <c r="I84" s="12" t="s">
        <v>476</v>
      </c>
      <c r="J84" s="12" t="s">
        <v>477</v>
      </c>
      <c r="K84" s="12" t="s">
        <v>41</v>
      </c>
      <c r="L84" s="12" t="s">
        <v>478</v>
      </c>
      <c r="M84" s="12"/>
      <c r="N84" s="12"/>
      <c r="O84" s="12"/>
      <c r="P84" s="12"/>
      <c r="Q84" s="12"/>
      <c r="R84" s="12"/>
      <c r="S84" s="12"/>
      <c r="T84" s="12"/>
      <c r="U84" s="12"/>
      <c r="V84" s="166"/>
      <c r="W84" s="12"/>
      <c r="X84" s="12"/>
      <c r="Y84" s="12"/>
      <c r="Z84" s="12"/>
      <c r="AA84" s="24"/>
      <c r="AB84" s="24"/>
      <c r="AC84" s="12"/>
    </row>
    <row r="85" s="199" customFormat="1" ht="117" customHeight="1" spans="1:29">
      <c r="A85" s="12">
        <v>2</v>
      </c>
      <c r="B85" s="19">
        <f t="shared" si="6"/>
        <v>166</v>
      </c>
      <c r="C85" s="19"/>
      <c r="D85" s="19">
        <v>166</v>
      </c>
      <c r="E85" s="19"/>
      <c r="F85" s="19"/>
      <c r="G85" s="110"/>
      <c r="H85" s="110"/>
      <c r="I85" s="12" t="s">
        <v>479</v>
      </c>
      <c r="J85" s="12" t="s">
        <v>99</v>
      </c>
      <c r="K85" s="12" t="s">
        <v>41</v>
      </c>
      <c r="L85" s="212" t="s">
        <v>480</v>
      </c>
      <c r="M85" s="12"/>
      <c r="N85" s="12"/>
      <c r="O85" s="12"/>
      <c r="P85" s="12"/>
      <c r="Q85" s="12"/>
      <c r="R85" s="12"/>
      <c r="S85" s="12"/>
      <c r="T85" s="12"/>
      <c r="U85" s="12"/>
      <c r="V85" s="166"/>
      <c r="W85" s="12"/>
      <c r="X85" s="12"/>
      <c r="Y85" s="12"/>
      <c r="Z85" s="12"/>
      <c r="AA85" s="24"/>
      <c r="AB85" s="24"/>
      <c r="AC85" s="12"/>
    </row>
    <row r="86" s="199" customFormat="1" ht="39.9" customHeight="1" spans="1:29">
      <c r="A86" s="12">
        <v>3</v>
      </c>
      <c r="B86" s="19">
        <f t="shared" si="6"/>
        <v>290.413</v>
      </c>
      <c r="C86" s="19">
        <v>290.413</v>
      </c>
      <c r="D86" s="19"/>
      <c r="E86" s="19"/>
      <c r="F86" s="19"/>
      <c r="G86" s="19"/>
      <c r="H86" s="19"/>
      <c r="I86" s="12" t="s">
        <v>481</v>
      </c>
      <c r="J86" s="12" t="s">
        <v>354</v>
      </c>
      <c r="K86" s="12" t="s">
        <v>41</v>
      </c>
      <c r="L86" s="12" t="s">
        <v>482</v>
      </c>
      <c r="M86" s="12"/>
      <c r="N86" s="12"/>
      <c r="O86" s="12"/>
      <c r="P86" s="12"/>
      <c r="Q86" s="12"/>
      <c r="R86" s="12"/>
      <c r="S86" s="12"/>
      <c r="T86" s="12"/>
      <c r="U86" s="12"/>
      <c r="V86" s="166"/>
      <c r="W86" s="12"/>
      <c r="X86" s="12"/>
      <c r="Y86" s="12"/>
      <c r="Z86" s="12"/>
      <c r="AA86" s="24"/>
      <c r="AB86" s="24"/>
      <c r="AC86" s="12"/>
    </row>
    <row r="87" s="199" customFormat="1" ht="25.05" customHeight="1" spans="1:29">
      <c r="A87" s="12">
        <v>4</v>
      </c>
      <c r="B87" s="19">
        <f t="shared" si="6"/>
        <v>655</v>
      </c>
      <c r="C87" s="19"/>
      <c r="D87" s="19">
        <v>655</v>
      </c>
      <c r="E87" s="19"/>
      <c r="F87" s="19"/>
      <c r="G87" s="19"/>
      <c r="H87" s="19"/>
      <c r="I87" s="12" t="s">
        <v>119</v>
      </c>
      <c r="J87" s="12" t="s">
        <v>99</v>
      </c>
      <c r="K87" s="12" t="s">
        <v>41</v>
      </c>
      <c r="L87" s="12" t="s">
        <v>483</v>
      </c>
      <c r="M87" s="12" t="s">
        <v>119</v>
      </c>
      <c r="N87" s="12" t="s">
        <v>209</v>
      </c>
      <c r="O87" s="12">
        <v>655</v>
      </c>
      <c r="P87" s="12" t="s">
        <v>121</v>
      </c>
      <c r="Q87" s="12">
        <v>2017</v>
      </c>
      <c r="R87" s="12">
        <v>655</v>
      </c>
      <c r="S87" s="12"/>
      <c r="T87" s="12"/>
      <c r="U87" s="24"/>
      <c r="V87" s="166"/>
      <c r="W87" s="12"/>
      <c r="X87" s="12"/>
      <c r="Y87" s="12"/>
      <c r="Z87" s="12"/>
      <c r="AA87" s="12"/>
      <c r="AB87" s="12"/>
      <c r="AC87" s="12"/>
    </row>
    <row r="88" s="200" customFormat="1" ht="27.9" customHeight="1" spans="1:29">
      <c r="A88" s="11" t="s">
        <v>134</v>
      </c>
      <c r="B88" s="117">
        <f t="shared" si="6"/>
        <v>109.2288</v>
      </c>
      <c r="C88" s="117">
        <f t="shared" ref="C88:H88" si="9">SUM(C89:C92)</f>
        <v>0</v>
      </c>
      <c r="D88" s="117">
        <f t="shared" si="9"/>
        <v>0</v>
      </c>
      <c r="E88" s="117">
        <f t="shared" si="9"/>
        <v>0</v>
      </c>
      <c r="F88" s="117">
        <f t="shared" si="9"/>
        <v>0</v>
      </c>
      <c r="G88" s="117">
        <f t="shared" si="9"/>
        <v>0</v>
      </c>
      <c r="H88" s="117">
        <f t="shared" si="9"/>
        <v>109.2288</v>
      </c>
      <c r="I88" s="11"/>
      <c r="J88" s="11"/>
      <c r="K88" s="11"/>
      <c r="L88" s="11"/>
      <c r="M88" s="11"/>
      <c r="N88" s="11"/>
      <c r="O88" s="11"/>
      <c r="P88" s="11"/>
      <c r="Q88" s="11"/>
      <c r="R88" s="117">
        <f>SUM(R89:R92)</f>
        <v>85.5714</v>
      </c>
      <c r="S88" s="11"/>
      <c r="T88" s="11"/>
      <c r="U88" s="11"/>
      <c r="V88" s="166"/>
      <c r="W88" s="11"/>
      <c r="X88" s="11"/>
      <c r="Y88" s="11"/>
      <c r="Z88" s="11"/>
      <c r="AA88" s="11"/>
      <c r="AB88" s="47"/>
      <c r="AC88" s="47"/>
    </row>
    <row r="89" s="199" customFormat="1" ht="33" customHeight="1" spans="1:29">
      <c r="A89" s="24">
        <v>1</v>
      </c>
      <c r="B89" s="12">
        <f t="shared" si="6"/>
        <v>71.4288</v>
      </c>
      <c r="C89" s="24"/>
      <c r="D89" s="24"/>
      <c r="E89" s="24"/>
      <c r="F89" s="24"/>
      <c r="G89" s="19"/>
      <c r="H89" s="12">
        <v>71.4288</v>
      </c>
      <c r="I89" s="12" t="s">
        <v>484</v>
      </c>
      <c r="J89" s="12" t="s">
        <v>99</v>
      </c>
      <c r="K89" s="12" t="s">
        <v>462</v>
      </c>
      <c r="L89" s="12" t="s">
        <v>485</v>
      </c>
      <c r="M89" s="12" t="s">
        <v>327</v>
      </c>
      <c r="N89" s="12" t="s">
        <v>165</v>
      </c>
      <c r="O89" s="12">
        <v>2</v>
      </c>
      <c r="P89" s="12" t="s">
        <v>53</v>
      </c>
      <c r="Q89" s="12" t="s">
        <v>337</v>
      </c>
      <c r="R89" s="12">
        <v>53.5714</v>
      </c>
      <c r="S89" s="12">
        <v>8</v>
      </c>
      <c r="T89" s="211" t="s">
        <v>68</v>
      </c>
      <c r="U89" s="24" t="s">
        <v>68</v>
      </c>
      <c r="V89" s="166"/>
      <c r="W89" s="211" t="s">
        <v>48</v>
      </c>
      <c r="X89" s="211"/>
      <c r="Y89" s="211"/>
      <c r="Z89" s="211"/>
      <c r="AA89" s="211"/>
      <c r="AB89" s="211"/>
      <c r="AC89" s="211"/>
    </row>
    <row r="90" s="199" customFormat="1" ht="57" customHeight="1" spans="1:29">
      <c r="A90" s="24">
        <v>2</v>
      </c>
      <c r="B90" s="24">
        <f t="shared" si="6"/>
        <v>12</v>
      </c>
      <c r="C90" s="24"/>
      <c r="D90" s="24"/>
      <c r="E90" s="24"/>
      <c r="F90" s="24"/>
      <c r="G90" s="19"/>
      <c r="H90" s="24">
        <v>12</v>
      </c>
      <c r="I90" s="12" t="s">
        <v>486</v>
      </c>
      <c r="J90" s="12" t="s">
        <v>99</v>
      </c>
      <c r="K90" s="12" t="s">
        <v>41</v>
      </c>
      <c r="L90" s="12" t="s">
        <v>487</v>
      </c>
      <c r="M90" s="12" t="s">
        <v>488</v>
      </c>
      <c r="N90" s="12" t="s">
        <v>165</v>
      </c>
      <c r="O90" s="12">
        <v>2</v>
      </c>
      <c r="P90" s="12" t="s">
        <v>55</v>
      </c>
      <c r="Q90" s="12" t="s">
        <v>337</v>
      </c>
      <c r="R90" s="12">
        <v>12</v>
      </c>
      <c r="S90" s="12">
        <v>10</v>
      </c>
      <c r="T90" s="211" t="s">
        <v>228</v>
      </c>
      <c r="U90" s="24" t="s">
        <v>338</v>
      </c>
      <c r="V90" s="166"/>
      <c r="W90" s="211" t="s">
        <v>48</v>
      </c>
      <c r="X90" s="211"/>
      <c r="Y90" s="211"/>
      <c r="Z90" s="211"/>
      <c r="AA90" s="211"/>
      <c r="AB90" s="211"/>
      <c r="AC90" s="211"/>
    </row>
    <row r="91" s="199" customFormat="1" ht="43.95" customHeight="1" spans="1:29">
      <c r="A91" s="24">
        <v>3</v>
      </c>
      <c r="B91" s="19">
        <f t="shared" si="6"/>
        <v>20</v>
      </c>
      <c r="C91" s="24"/>
      <c r="D91" s="24"/>
      <c r="E91" s="24"/>
      <c r="F91" s="24"/>
      <c r="G91" s="19"/>
      <c r="H91" s="19">
        <v>20</v>
      </c>
      <c r="I91" s="12" t="s">
        <v>489</v>
      </c>
      <c r="J91" s="12" t="s">
        <v>332</v>
      </c>
      <c r="K91" s="12" t="s">
        <v>41</v>
      </c>
      <c r="L91" s="12" t="s">
        <v>490</v>
      </c>
      <c r="M91" s="12" t="s">
        <v>491</v>
      </c>
      <c r="N91" s="12" t="s">
        <v>165</v>
      </c>
      <c r="O91" s="12">
        <v>200</v>
      </c>
      <c r="P91" s="12" t="s">
        <v>492</v>
      </c>
      <c r="Q91" s="12" t="s">
        <v>337</v>
      </c>
      <c r="R91" s="12">
        <v>20</v>
      </c>
      <c r="S91" s="12">
        <v>30</v>
      </c>
      <c r="T91" s="211" t="s">
        <v>329</v>
      </c>
      <c r="U91" s="24" t="s">
        <v>338</v>
      </c>
      <c r="V91" s="166"/>
      <c r="W91" s="211" t="s">
        <v>48</v>
      </c>
      <c r="X91" s="211"/>
      <c r="Y91" s="211"/>
      <c r="Z91" s="211"/>
      <c r="AA91" s="211"/>
      <c r="AB91" s="211"/>
      <c r="AC91" s="57" t="s">
        <v>493</v>
      </c>
    </row>
    <row r="92" s="199" customFormat="1" ht="57" customHeight="1" spans="1:29">
      <c r="A92" s="24">
        <v>4</v>
      </c>
      <c r="B92" s="19">
        <f t="shared" si="6"/>
        <v>5.8</v>
      </c>
      <c r="C92" s="24"/>
      <c r="D92" s="24"/>
      <c r="E92" s="24"/>
      <c r="F92" s="24"/>
      <c r="G92" s="19"/>
      <c r="H92" s="19">
        <v>5.8</v>
      </c>
      <c r="I92" s="12" t="s">
        <v>494</v>
      </c>
      <c r="J92" s="12" t="s">
        <v>332</v>
      </c>
      <c r="K92" s="12" t="s">
        <v>41</v>
      </c>
      <c r="L92" s="12" t="s">
        <v>495</v>
      </c>
      <c r="M92" s="12"/>
      <c r="N92" s="12"/>
      <c r="O92" s="12"/>
      <c r="P92" s="12"/>
      <c r="Q92" s="12"/>
      <c r="R92" s="12"/>
      <c r="S92" s="12"/>
      <c r="T92" s="211"/>
      <c r="U92" s="24"/>
      <c r="V92" s="166"/>
      <c r="W92" s="211"/>
      <c r="X92" s="211"/>
      <c r="Y92" s="211"/>
      <c r="Z92" s="211"/>
      <c r="AA92" s="211"/>
      <c r="AB92" s="211"/>
      <c r="AC92" s="211"/>
    </row>
    <row r="93" s="9" customFormat="1" ht="22" customHeight="1" spans="1:29">
      <c r="A93" s="11" t="s">
        <v>496</v>
      </c>
      <c r="B93" s="119">
        <v>200</v>
      </c>
      <c r="C93" s="119">
        <v>0</v>
      </c>
      <c r="D93" s="119">
        <v>0</v>
      </c>
      <c r="E93" s="119">
        <v>0</v>
      </c>
      <c r="F93" s="119">
        <v>0</v>
      </c>
      <c r="G93" s="119">
        <v>200</v>
      </c>
      <c r="H93" s="119">
        <v>0</v>
      </c>
      <c r="I93" s="78"/>
      <c r="J93" s="88"/>
      <c r="K93" s="129"/>
      <c r="L93" s="78"/>
      <c r="M93" s="88"/>
      <c r="N93" s="88"/>
      <c r="O93" s="88"/>
      <c r="P93" s="88"/>
      <c r="Q93" s="88"/>
      <c r="R93" s="88">
        <v>200</v>
      </c>
      <c r="S93" s="88"/>
      <c r="T93" s="88"/>
      <c r="U93" s="88"/>
      <c r="V93" s="192"/>
      <c r="W93" s="88"/>
      <c r="X93" s="88"/>
      <c r="Y93" s="88"/>
      <c r="Z93" s="88"/>
      <c r="AA93" s="41"/>
      <c r="AB93" s="41"/>
      <c r="AC93" s="78"/>
    </row>
    <row r="94" s="9" customFormat="1" ht="42" customHeight="1" spans="1:29">
      <c r="A94" s="79">
        <v>1</v>
      </c>
      <c r="B94" s="119">
        <v>200</v>
      </c>
      <c r="C94" s="119">
        <v>0</v>
      </c>
      <c r="D94" s="119">
        <v>0</v>
      </c>
      <c r="E94" s="119">
        <v>0</v>
      </c>
      <c r="F94" s="119">
        <v>0</v>
      </c>
      <c r="G94" s="119">
        <v>200</v>
      </c>
      <c r="H94" s="119">
        <v>0</v>
      </c>
      <c r="I94" s="46" t="s">
        <v>497</v>
      </c>
      <c r="J94" s="79"/>
      <c r="K94" s="129"/>
      <c r="L94" s="78"/>
      <c r="M94" s="88"/>
      <c r="N94" s="88"/>
      <c r="O94" s="88"/>
      <c r="P94" s="88"/>
      <c r="Q94" s="88"/>
      <c r="R94" s="88">
        <v>200</v>
      </c>
      <c r="S94" s="88"/>
      <c r="T94" s="88"/>
      <c r="U94" s="88"/>
      <c r="V94" s="192"/>
      <c r="W94" s="88"/>
      <c r="X94" s="88"/>
      <c r="Y94" s="88"/>
      <c r="Z94" s="88"/>
      <c r="AA94" s="41"/>
      <c r="AB94" s="41"/>
      <c r="AC94" s="78"/>
    </row>
    <row r="95" s="9" customFormat="1" ht="42" customHeight="1" spans="1:29">
      <c r="A95" s="45">
        <v>1.2</v>
      </c>
      <c r="B95" s="78">
        <v>100</v>
      </c>
      <c r="C95" s="45"/>
      <c r="D95" s="45"/>
      <c r="E95" s="45"/>
      <c r="F95" s="45"/>
      <c r="G95" s="78">
        <v>100</v>
      </c>
      <c r="H95" s="180"/>
      <c r="I95" s="23" t="s">
        <v>497</v>
      </c>
      <c r="J95" s="23" t="s">
        <v>41</v>
      </c>
      <c r="K95" s="23" t="s">
        <v>498</v>
      </c>
      <c r="L95" s="23" t="s">
        <v>499</v>
      </c>
      <c r="M95" s="12" t="s">
        <v>500</v>
      </c>
      <c r="N95" s="12" t="s">
        <v>165</v>
      </c>
      <c r="O95" s="88">
        <v>16500</v>
      </c>
      <c r="P95" s="12" t="s">
        <v>282</v>
      </c>
      <c r="Q95" s="88" t="s">
        <v>501</v>
      </c>
      <c r="R95" s="88">
        <v>100</v>
      </c>
      <c r="S95" s="88">
        <v>20</v>
      </c>
      <c r="T95" s="52" t="s">
        <v>228</v>
      </c>
      <c r="U95" s="52" t="s">
        <v>471</v>
      </c>
      <c r="V95" s="192"/>
      <c r="W95" s="211" t="s">
        <v>48</v>
      </c>
      <c r="X95" s="45"/>
      <c r="Y95" s="45"/>
      <c r="Z95" s="45"/>
      <c r="AA95" s="45"/>
      <c r="AB95" s="45"/>
      <c r="AC95" s="45"/>
    </row>
    <row r="96" s="9" customFormat="1" ht="42" customHeight="1" spans="1:29">
      <c r="A96" s="45">
        <v>1.3</v>
      </c>
      <c r="B96" s="78">
        <v>100</v>
      </c>
      <c r="C96" s="45"/>
      <c r="D96" s="45"/>
      <c r="E96" s="45"/>
      <c r="F96" s="45"/>
      <c r="G96" s="78">
        <v>100</v>
      </c>
      <c r="H96" s="180"/>
      <c r="I96" s="23" t="s">
        <v>497</v>
      </c>
      <c r="J96" s="23" t="s">
        <v>41</v>
      </c>
      <c r="K96" s="23" t="s">
        <v>502</v>
      </c>
      <c r="L96" s="23" t="s">
        <v>503</v>
      </c>
      <c r="M96" s="12" t="s">
        <v>500</v>
      </c>
      <c r="N96" s="12" t="s">
        <v>165</v>
      </c>
      <c r="O96" s="88">
        <v>3000</v>
      </c>
      <c r="P96" s="12" t="s">
        <v>282</v>
      </c>
      <c r="Q96" s="88" t="s">
        <v>501</v>
      </c>
      <c r="R96" s="88">
        <v>100</v>
      </c>
      <c r="S96" s="88">
        <v>20</v>
      </c>
      <c r="T96" s="52" t="s">
        <v>228</v>
      </c>
      <c r="U96" s="52" t="s">
        <v>504</v>
      </c>
      <c r="V96" s="192"/>
      <c r="W96" s="211" t="s">
        <v>48</v>
      </c>
      <c r="X96" s="45"/>
      <c r="Y96" s="45"/>
      <c r="Z96" s="45"/>
      <c r="AA96" s="45"/>
      <c r="AB96" s="45"/>
      <c r="AC96" s="45"/>
    </row>
    <row r="97" s="9" customFormat="1" ht="14.4" customHeight="1"/>
    <row r="98" s="9" customFormat="1" ht="14.4" customHeight="1"/>
    <row r="99" s="9" customFormat="1" ht="16.8" customHeight="1"/>
  </sheetData>
  <mergeCells count="93">
    <mergeCell ref="A2:AC2"/>
    <mergeCell ref="M3:AB3"/>
    <mergeCell ref="M4:W4"/>
    <mergeCell ref="X4:AB4"/>
    <mergeCell ref="AA5:AB5"/>
    <mergeCell ref="A3:A6"/>
    <mergeCell ref="A9:A12"/>
    <mergeCell ref="A13:A14"/>
    <mergeCell ref="A21:A35"/>
    <mergeCell ref="A76:A77"/>
    <mergeCell ref="B5:B6"/>
    <mergeCell ref="B9:B12"/>
    <mergeCell ref="B13:B14"/>
    <mergeCell ref="B21:B35"/>
    <mergeCell ref="B76:B77"/>
    <mergeCell ref="C5:C6"/>
    <mergeCell ref="C9:C12"/>
    <mergeCell ref="C13:C14"/>
    <mergeCell ref="C21:C35"/>
    <mergeCell ref="C76:C77"/>
    <mergeCell ref="D5:D6"/>
    <mergeCell ref="D9:D12"/>
    <mergeCell ref="D13:D14"/>
    <mergeCell ref="D21:D35"/>
    <mergeCell ref="D76:D77"/>
    <mergeCell ref="E5:E6"/>
    <mergeCell ref="E9:E12"/>
    <mergeCell ref="E13:E14"/>
    <mergeCell ref="E21:E35"/>
    <mergeCell ref="E76:E77"/>
    <mergeCell ref="F5:F6"/>
    <mergeCell ref="F9:F12"/>
    <mergeCell ref="F13:F14"/>
    <mergeCell ref="F21:F35"/>
    <mergeCell ref="F76:F77"/>
    <mergeCell ref="G5:G6"/>
    <mergeCell ref="G9:G12"/>
    <mergeCell ref="G13:G14"/>
    <mergeCell ref="G21:G35"/>
    <mergeCell ref="G76:G77"/>
    <mergeCell ref="H5:H6"/>
    <mergeCell ref="H9:H12"/>
    <mergeCell ref="H13:H14"/>
    <mergeCell ref="H21:H35"/>
    <mergeCell ref="H76:H77"/>
    <mergeCell ref="I5:I6"/>
    <mergeCell ref="I9:I12"/>
    <mergeCell ref="I13:I14"/>
    <mergeCell ref="I21:I35"/>
    <mergeCell ref="I76:I77"/>
    <mergeCell ref="J5:J6"/>
    <mergeCell ref="J9:J12"/>
    <mergeCell ref="J13:J14"/>
    <mergeCell ref="J21:J35"/>
    <mergeCell ref="J76:J77"/>
    <mergeCell ref="K5:K6"/>
    <mergeCell ref="K9:K12"/>
    <mergeCell ref="K13:K14"/>
    <mergeCell ref="K21:K35"/>
    <mergeCell ref="K76:K77"/>
    <mergeCell ref="L5:L6"/>
    <mergeCell ref="L9:L12"/>
    <mergeCell ref="L13:L14"/>
    <mergeCell ref="L21:L35"/>
    <mergeCell ref="L76:L77"/>
    <mergeCell ref="M5:M6"/>
    <mergeCell ref="N5:N6"/>
    <mergeCell ref="O5:O6"/>
    <mergeCell ref="P5:P6"/>
    <mergeCell ref="Q5:Q6"/>
    <mergeCell ref="Q21:Q35"/>
    <mergeCell ref="R5:R6"/>
    <mergeCell ref="R21:R35"/>
    <mergeCell ref="S5:S6"/>
    <mergeCell ref="T5:T6"/>
    <mergeCell ref="T21:T35"/>
    <mergeCell ref="U5:U6"/>
    <mergeCell ref="U21:U35"/>
    <mergeCell ref="V5:V6"/>
    <mergeCell ref="W5:W6"/>
    <mergeCell ref="W21:W35"/>
    <mergeCell ref="X5:X6"/>
    <mergeCell ref="X21:X35"/>
    <mergeCell ref="Y5:Y6"/>
    <mergeCell ref="Y21:Y35"/>
    <mergeCell ref="Z5:Z6"/>
    <mergeCell ref="Z21:Z35"/>
    <mergeCell ref="AA21:AA35"/>
    <mergeCell ref="AB21:AB35"/>
    <mergeCell ref="AC3:AC6"/>
    <mergeCell ref="AC21:AC35"/>
    <mergeCell ref="B3:H4"/>
    <mergeCell ref="I3:L4"/>
  </mergeCells>
  <dataValidations count="3">
    <dataValidation type="list" allowBlank="1" showInputMessage="1" showErrorMessage="1" sqref="M36:N36 M79:N79 M83:N83 N6:N8">
      <formula1>$AE$6:$AE$7</formula1>
    </dataValidation>
    <dataValidation type="list" allowBlank="1" showInputMessage="1" showErrorMessage="1" sqref="N62">
      <formula1>$AE$11:$AE$12</formula1>
    </dataValidation>
    <dataValidation type="list" allowBlank="1" showInputMessage="1" showErrorMessage="1" sqref="N63 N19:N20 N55:N56 N65:N66 N68:N69 N80:N82">
      <formula1>#REF!</formula1>
    </dataValidation>
  </dataValidations>
  <pageMargins left="0.75" right="0.75" top="1" bottom="1" header="0.5" footer="0.5"/>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17"/>
  <sheetViews>
    <sheetView workbookViewId="0">
      <selection activeCell="J111" sqref="J111"/>
    </sheetView>
  </sheetViews>
  <sheetFormatPr defaultColWidth="9" defaultRowHeight="13.5"/>
  <cols>
    <col min="1" max="1" width="15.75" style="9" customWidth="1"/>
    <col min="2" max="2" width="12.6333333333333" style="9" customWidth="1"/>
    <col min="3" max="3" width="12.3416666666667" style="9" customWidth="1"/>
    <col min="4" max="4" width="13.2333333333333" style="9" customWidth="1"/>
    <col min="5" max="5" width="12.4916666666667" style="9" customWidth="1"/>
    <col min="6" max="6" width="15.4333333333333" style="9" customWidth="1"/>
    <col min="7" max="7" width="14.3833333333333" style="9" customWidth="1"/>
    <col min="8" max="8" width="10.5" style="9" customWidth="1"/>
    <col min="9" max="9" width="27.75" style="9" customWidth="1"/>
    <col min="10" max="10" width="14.25" style="9" customWidth="1"/>
    <col min="11" max="11" width="12.35" style="9" customWidth="1"/>
    <col min="12" max="12" width="59.6333333333333" style="9" customWidth="1"/>
    <col min="13" max="13" width="27" style="9" customWidth="1"/>
    <col min="14" max="14" width="14.8833333333333" style="9" customWidth="1"/>
    <col min="15" max="15" width="14.1333333333333" style="9" customWidth="1"/>
    <col min="16" max="17" width="10.6333333333333" style="9" customWidth="1"/>
    <col min="18" max="18" width="15.8833333333333" style="9" customWidth="1"/>
    <col min="19" max="20" width="10.6333333333333" style="9" customWidth="1"/>
    <col min="21" max="21" width="14.8833333333333" style="9" customWidth="1"/>
    <col min="22" max="23" width="10.6333333333333" style="9" customWidth="1"/>
    <col min="24" max="24" width="25" style="9" customWidth="1"/>
    <col min="25" max="28" width="10.6333333333333" style="9" customWidth="1"/>
    <col min="29" max="29" width="21.3833333333333" style="9" customWidth="1"/>
    <col min="30" max="30" width="8.75" style="9"/>
    <col min="31" max="31" width="12.6333333333333" style="9"/>
    <col min="32" max="16383" width="8.75" style="9"/>
    <col min="16384" max="16384" width="9" style="9"/>
  </cols>
  <sheetData>
    <row r="1" s="1" customFormat="1" ht="14.25" spans="1:29">
      <c r="A1" s="145" t="s">
        <v>0</v>
      </c>
      <c r="B1" s="146"/>
      <c r="C1" s="147"/>
      <c r="D1" s="147"/>
      <c r="E1" s="147"/>
      <c r="F1" s="146"/>
      <c r="G1" s="145"/>
      <c r="H1" s="145"/>
      <c r="I1" s="145"/>
      <c r="J1" s="145"/>
      <c r="K1" s="145"/>
      <c r="L1" s="4"/>
      <c r="M1" s="4"/>
      <c r="N1" s="4"/>
      <c r="O1" s="4"/>
      <c r="P1" s="4"/>
      <c r="Q1" s="4"/>
      <c r="R1" s="4"/>
      <c r="S1" s="4"/>
      <c r="T1" s="4"/>
      <c r="U1" s="4"/>
      <c r="V1" s="2"/>
      <c r="W1" s="2"/>
      <c r="X1" s="2"/>
      <c r="Y1" s="2"/>
      <c r="Z1" s="2"/>
      <c r="AA1" s="2"/>
      <c r="AB1" s="2"/>
      <c r="AC1" s="2"/>
    </row>
    <row r="2" s="1" customFormat="1" ht="31.5" spans="1:29">
      <c r="A2" s="10" t="s">
        <v>505</v>
      </c>
      <c r="B2" s="148"/>
      <c r="C2" s="148"/>
      <c r="D2" s="148"/>
      <c r="E2" s="148"/>
      <c r="F2" s="148"/>
      <c r="G2" s="10"/>
      <c r="H2" s="10"/>
      <c r="I2" s="10"/>
      <c r="J2" s="10"/>
      <c r="K2" s="10"/>
      <c r="L2" s="10"/>
      <c r="M2" s="10"/>
      <c r="N2" s="10"/>
      <c r="O2" s="10"/>
      <c r="P2" s="10"/>
      <c r="Q2" s="10"/>
      <c r="R2" s="10"/>
      <c r="S2" s="10"/>
      <c r="T2" s="10"/>
      <c r="U2" s="10"/>
      <c r="V2" s="10"/>
      <c r="W2" s="10"/>
      <c r="X2" s="10"/>
      <c r="Y2" s="10"/>
      <c r="Z2" s="10"/>
      <c r="AA2" s="10"/>
      <c r="AB2" s="10"/>
      <c r="AC2" s="10"/>
    </row>
    <row r="3" s="1" customFormat="1" ht="14.1" customHeight="1" spans="1:29">
      <c r="A3" s="11" t="s">
        <v>2</v>
      </c>
      <c r="B3" s="149" t="s">
        <v>3</v>
      </c>
      <c r="C3" s="149"/>
      <c r="D3" s="149"/>
      <c r="E3" s="149"/>
      <c r="F3" s="149"/>
      <c r="G3" s="11"/>
      <c r="H3" s="11"/>
      <c r="I3" s="156" t="s">
        <v>4</v>
      </c>
      <c r="J3" s="157"/>
      <c r="K3" s="157"/>
      <c r="L3" s="158"/>
      <c r="M3" s="11" t="s">
        <v>5</v>
      </c>
      <c r="N3" s="11"/>
      <c r="O3" s="11"/>
      <c r="P3" s="11"/>
      <c r="Q3" s="11"/>
      <c r="R3" s="11"/>
      <c r="S3" s="11"/>
      <c r="T3" s="11"/>
      <c r="U3" s="11"/>
      <c r="V3" s="11"/>
      <c r="W3" s="11"/>
      <c r="X3" s="11"/>
      <c r="Y3" s="11"/>
      <c r="Z3" s="11"/>
      <c r="AA3" s="11"/>
      <c r="AB3" s="11"/>
      <c r="AC3" s="162" t="s">
        <v>6</v>
      </c>
    </row>
    <row r="4" s="1" customFormat="1" ht="14.1" customHeight="1" spans="1:29">
      <c r="A4" s="11"/>
      <c r="B4" s="149"/>
      <c r="C4" s="149"/>
      <c r="D4" s="149"/>
      <c r="E4" s="149"/>
      <c r="F4" s="149"/>
      <c r="G4" s="11"/>
      <c r="H4" s="11"/>
      <c r="I4" s="159"/>
      <c r="J4" s="160"/>
      <c r="K4" s="160"/>
      <c r="L4" s="161"/>
      <c r="M4" s="11" t="s">
        <v>7</v>
      </c>
      <c r="N4" s="11"/>
      <c r="O4" s="11"/>
      <c r="P4" s="11"/>
      <c r="Q4" s="11"/>
      <c r="R4" s="11"/>
      <c r="S4" s="11"/>
      <c r="T4" s="11"/>
      <c r="U4" s="11"/>
      <c r="V4" s="11"/>
      <c r="W4" s="11"/>
      <c r="X4" s="11" t="s">
        <v>8</v>
      </c>
      <c r="Y4" s="11"/>
      <c r="Z4" s="11"/>
      <c r="AA4" s="11"/>
      <c r="AB4" s="11"/>
      <c r="AC4" s="174"/>
    </row>
    <row r="5" s="1" customFormat="1" ht="14.1" customHeight="1" spans="1:29">
      <c r="A5" s="11"/>
      <c r="B5" s="149" t="s">
        <v>9</v>
      </c>
      <c r="C5" s="149" t="s">
        <v>10</v>
      </c>
      <c r="D5" s="149" t="s">
        <v>11</v>
      </c>
      <c r="E5" s="149" t="s">
        <v>12</v>
      </c>
      <c r="F5" s="149" t="s">
        <v>13</v>
      </c>
      <c r="G5" s="11" t="s">
        <v>14</v>
      </c>
      <c r="H5" s="11" t="s">
        <v>15</v>
      </c>
      <c r="I5" s="162" t="s">
        <v>16</v>
      </c>
      <c r="J5" s="162" t="s">
        <v>17</v>
      </c>
      <c r="K5" s="162" t="s">
        <v>18</v>
      </c>
      <c r="L5" s="6" t="s">
        <v>19</v>
      </c>
      <c r="M5" s="162" t="s">
        <v>20</v>
      </c>
      <c r="N5" s="162" t="s">
        <v>21</v>
      </c>
      <c r="O5" s="162" t="s">
        <v>22</v>
      </c>
      <c r="P5" s="162" t="s">
        <v>23</v>
      </c>
      <c r="Q5" s="162" t="s">
        <v>24</v>
      </c>
      <c r="R5" s="162" t="s">
        <v>25</v>
      </c>
      <c r="S5" s="162" t="s">
        <v>26</v>
      </c>
      <c r="T5" s="162" t="s">
        <v>27</v>
      </c>
      <c r="U5" s="162" t="s">
        <v>28</v>
      </c>
      <c r="V5" s="162" t="s">
        <v>29</v>
      </c>
      <c r="W5" s="162" t="s">
        <v>30</v>
      </c>
      <c r="X5" s="162" t="s">
        <v>31</v>
      </c>
      <c r="Y5" s="162" t="s">
        <v>32</v>
      </c>
      <c r="Z5" s="162" t="s">
        <v>33</v>
      </c>
      <c r="AA5" s="11" t="s">
        <v>34</v>
      </c>
      <c r="AB5" s="11"/>
      <c r="AC5" s="174"/>
    </row>
    <row r="6" s="1" customFormat="1" ht="42" customHeight="1" spans="1:29">
      <c r="A6" s="11"/>
      <c r="B6" s="149"/>
      <c r="C6" s="149"/>
      <c r="D6" s="149"/>
      <c r="E6" s="149"/>
      <c r="F6" s="149"/>
      <c r="G6" s="11"/>
      <c r="H6" s="11"/>
      <c r="I6" s="163"/>
      <c r="J6" s="163"/>
      <c r="K6" s="163"/>
      <c r="L6" s="6"/>
      <c r="M6" s="163"/>
      <c r="N6" s="163"/>
      <c r="O6" s="163"/>
      <c r="P6" s="163"/>
      <c r="Q6" s="163"/>
      <c r="R6" s="163"/>
      <c r="S6" s="163"/>
      <c r="T6" s="163"/>
      <c r="U6" s="163"/>
      <c r="V6" s="163"/>
      <c r="W6" s="163"/>
      <c r="X6" s="163"/>
      <c r="Y6" s="163"/>
      <c r="Z6" s="163"/>
      <c r="AA6" s="11" t="s">
        <v>35</v>
      </c>
      <c r="AB6" s="11" t="s">
        <v>36</v>
      </c>
      <c r="AC6" s="163"/>
    </row>
    <row r="7" s="1" customFormat="1" ht="27.95" customHeight="1" spans="1:29">
      <c r="A7" s="11" t="s">
        <v>37</v>
      </c>
      <c r="B7" s="149">
        <f t="shared" ref="B7:B10" si="0">SUM(C7:H7)</f>
        <v>6600.304886</v>
      </c>
      <c r="C7" s="149">
        <f t="shared" ref="C7:H7" si="1">C8+C32+C87+C90+C95+C116</f>
        <v>1474.3791</v>
      </c>
      <c r="D7" s="149">
        <f t="shared" si="1"/>
        <v>395.8969</v>
      </c>
      <c r="E7" s="149">
        <f t="shared" si="1"/>
        <v>411.184516</v>
      </c>
      <c r="F7" s="149">
        <f t="shared" si="1"/>
        <v>3704.16437</v>
      </c>
      <c r="G7" s="149">
        <f t="shared" si="1"/>
        <v>506.58</v>
      </c>
      <c r="H7" s="149">
        <f t="shared" si="1"/>
        <v>108.1</v>
      </c>
      <c r="I7" s="11"/>
      <c r="J7" s="11"/>
      <c r="K7" s="11"/>
      <c r="L7" s="11"/>
      <c r="M7" s="11"/>
      <c r="N7" s="11"/>
      <c r="O7" s="11"/>
      <c r="P7" s="11"/>
      <c r="Q7" s="11"/>
      <c r="R7" s="11">
        <f>R8+R32+R87+R90+R95</f>
        <v>5748.659616</v>
      </c>
      <c r="S7" s="11"/>
      <c r="T7" s="11"/>
      <c r="U7" s="11"/>
      <c r="V7" s="166"/>
      <c r="W7" s="166"/>
      <c r="X7" s="166"/>
      <c r="Y7" s="175"/>
      <c r="Z7" s="166"/>
      <c r="AA7" s="166"/>
      <c r="AB7" s="166"/>
      <c r="AC7" s="166"/>
    </row>
    <row r="8" s="1" customFormat="1" ht="32.1" customHeight="1" spans="1:29">
      <c r="A8" s="11" t="s">
        <v>141</v>
      </c>
      <c r="B8" s="149">
        <f t="shared" si="0"/>
        <v>3659.2959</v>
      </c>
      <c r="C8" s="149">
        <f t="shared" ref="C8:H8" si="2">SUM(C9:C31)</f>
        <v>507.2403</v>
      </c>
      <c r="D8" s="149">
        <f t="shared" si="2"/>
        <v>262.4964</v>
      </c>
      <c r="E8" s="149">
        <f t="shared" si="2"/>
        <v>54</v>
      </c>
      <c r="F8" s="149">
        <f t="shared" si="2"/>
        <v>2835.5592</v>
      </c>
      <c r="G8" s="149">
        <f t="shared" si="2"/>
        <v>0</v>
      </c>
      <c r="H8" s="149">
        <f t="shared" si="2"/>
        <v>0</v>
      </c>
      <c r="I8" s="11"/>
      <c r="J8" s="11"/>
      <c r="K8" s="11"/>
      <c r="L8" s="11"/>
      <c r="M8" s="11"/>
      <c r="N8" s="11"/>
      <c r="O8" s="11"/>
      <c r="P8" s="11"/>
      <c r="Q8" s="11"/>
      <c r="R8" s="11">
        <f>SUM(R9:R31)</f>
        <v>3605.2967</v>
      </c>
      <c r="S8" s="11"/>
      <c r="T8" s="11"/>
      <c r="U8" s="11"/>
      <c r="V8" s="166"/>
      <c r="W8" s="166"/>
      <c r="X8" s="166"/>
      <c r="Y8" s="175"/>
      <c r="Z8" s="166"/>
      <c r="AA8" s="166"/>
      <c r="AB8" s="166"/>
      <c r="AC8" s="166"/>
    </row>
    <row r="9" s="1" customFormat="1" ht="57.95" customHeight="1" spans="1:29">
      <c r="A9" s="12">
        <v>1</v>
      </c>
      <c r="B9" s="18">
        <f t="shared" si="0"/>
        <v>410.3463</v>
      </c>
      <c r="C9" s="18">
        <v>410.3463</v>
      </c>
      <c r="D9" s="18"/>
      <c r="E9" s="18"/>
      <c r="F9" s="18"/>
      <c r="G9" s="12"/>
      <c r="H9" s="12"/>
      <c r="I9" s="12" t="s">
        <v>506</v>
      </c>
      <c r="J9" s="12" t="s">
        <v>99</v>
      </c>
      <c r="K9" s="12" t="s">
        <v>41</v>
      </c>
      <c r="L9" s="12" t="s">
        <v>507</v>
      </c>
      <c r="M9" s="12" t="s">
        <v>508</v>
      </c>
      <c r="N9" s="12" t="s">
        <v>165</v>
      </c>
      <c r="O9" s="12">
        <v>11.907</v>
      </c>
      <c r="P9" s="12" t="s">
        <v>53</v>
      </c>
      <c r="Q9" s="12" t="s">
        <v>509</v>
      </c>
      <c r="R9" s="12">
        <v>410.3463</v>
      </c>
      <c r="S9" s="12" t="s">
        <v>254</v>
      </c>
      <c r="T9" s="12"/>
      <c r="U9" s="12" t="s">
        <v>338</v>
      </c>
      <c r="V9" s="12"/>
      <c r="W9" s="166" t="s">
        <v>48</v>
      </c>
      <c r="X9" s="12"/>
      <c r="Y9" s="12"/>
      <c r="Z9" s="12"/>
      <c r="AA9" s="24"/>
      <c r="AB9" s="24"/>
      <c r="AC9" s="24"/>
    </row>
    <row r="10" s="1" customFormat="1" ht="57.95" customHeight="1" spans="1:29">
      <c r="A10" s="12">
        <v>2</v>
      </c>
      <c r="B10" s="18">
        <f t="shared" si="0"/>
        <v>96.894</v>
      </c>
      <c r="C10" s="150">
        <v>96.894</v>
      </c>
      <c r="D10" s="18"/>
      <c r="E10" s="18"/>
      <c r="F10" s="18"/>
      <c r="G10" s="12"/>
      <c r="H10" s="12"/>
      <c r="I10" s="12" t="s">
        <v>510</v>
      </c>
      <c r="J10" s="12" t="s">
        <v>99</v>
      </c>
      <c r="K10" s="12" t="s">
        <v>41</v>
      </c>
      <c r="L10" s="12" t="s">
        <v>511</v>
      </c>
      <c r="M10" s="12" t="s">
        <v>512</v>
      </c>
      <c r="N10" s="12" t="s">
        <v>165</v>
      </c>
      <c r="O10" s="164">
        <v>19.22</v>
      </c>
      <c r="P10" s="12" t="s">
        <v>53</v>
      </c>
      <c r="Q10" s="12" t="s">
        <v>509</v>
      </c>
      <c r="R10" s="24">
        <v>96.894</v>
      </c>
      <c r="S10" s="12" t="s">
        <v>513</v>
      </c>
      <c r="T10" s="12"/>
      <c r="U10" s="12" t="s">
        <v>338</v>
      </c>
      <c r="V10" s="12"/>
      <c r="W10" s="166" t="s">
        <v>48</v>
      </c>
      <c r="X10" s="12"/>
      <c r="Y10" s="12"/>
      <c r="Z10" s="12"/>
      <c r="AA10" s="24"/>
      <c r="AB10" s="24"/>
      <c r="AC10" s="24"/>
    </row>
    <row r="11" s="1" customFormat="1" ht="57.95" customHeight="1" spans="1:29">
      <c r="A11" s="67">
        <v>3</v>
      </c>
      <c r="B11" s="18">
        <f>SUM(C11:H12)</f>
        <v>262.4964</v>
      </c>
      <c r="C11" s="18"/>
      <c r="D11" s="18">
        <v>262.4964</v>
      </c>
      <c r="E11" s="18"/>
      <c r="F11" s="18"/>
      <c r="G11" s="12"/>
      <c r="H11" s="12"/>
      <c r="I11" s="12" t="s">
        <v>514</v>
      </c>
      <c r="J11" s="12" t="s">
        <v>99</v>
      </c>
      <c r="K11" s="12" t="s">
        <v>41</v>
      </c>
      <c r="L11" s="12" t="s">
        <v>515</v>
      </c>
      <c r="M11" s="12" t="s">
        <v>516</v>
      </c>
      <c r="N11" s="12" t="s">
        <v>165</v>
      </c>
      <c r="O11" s="24">
        <v>7.9111</v>
      </c>
      <c r="P11" s="12" t="s">
        <v>53</v>
      </c>
      <c r="Q11" s="12" t="s">
        <v>509</v>
      </c>
      <c r="R11" s="12">
        <v>262.4964</v>
      </c>
      <c r="S11" s="12" t="s">
        <v>517</v>
      </c>
      <c r="T11" s="24"/>
      <c r="U11" s="12" t="s">
        <v>338</v>
      </c>
      <c r="V11" s="24"/>
      <c r="W11" s="166" t="s">
        <v>48</v>
      </c>
      <c r="X11" s="24"/>
      <c r="Y11" s="24"/>
      <c r="Z11" s="24"/>
      <c r="AA11" s="24"/>
      <c r="AB11" s="24"/>
      <c r="AC11" s="24"/>
    </row>
    <row r="12" s="1" customFormat="1" ht="57.95" customHeight="1" spans="1:29">
      <c r="A12" s="67"/>
      <c r="B12" s="18"/>
      <c r="C12" s="18"/>
      <c r="D12" s="18"/>
      <c r="E12" s="18"/>
      <c r="F12" s="18"/>
      <c r="G12" s="12"/>
      <c r="H12" s="12"/>
      <c r="I12" s="12"/>
      <c r="J12" s="12"/>
      <c r="K12" s="12"/>
      <c r="L12" s="12"/>
      <c r="M12" s="12" t="s">
        <v>518</v>
      </c>
      <c r="N12" s="12" t="s">
        <v>165</v>
      </c>
      <c r="O12" s="24">
        <v>1.6985</v>
      </c>
      <c r="P12" s="12" t="s">
        <v>53</v>
      </c>
      <c r="Q12" s="12" t="s">
        <v>509</v>
      </c>
      <c r="R12" s="12"/>
      <c r="S12" s="12" t="s">
        <v>517</v>
      </c>
      <c r="T12" s="24"/>
      <c r="U12" s="12" t="s">
        <v>338</v>
      </c>
      <c r="V12" s="24"/>
      <c r="W12" s="166" t="s">
        <v>48</v>
      </c>
      <c r="X12" s="24"/>
      <c r="Y12" s="24"/>
      <c r="Z12" s="24"/>
      <c r="AA12" s="24"/>
      <c r="AB12" s="24"/>
      <c r="AC12" s="24"/>
    </row>
    <row r="13" s="1" customFormat="1" ht="18" customHeight="1" spans="1:29">
      <c r="A13" s="15">
        <v>4</v>
      </c>
      <c r="B13" s="151">
        <f>SUM(C13:H20)</f>
        <v>392.0121</v>
      </c>
      <c r="C13" s="151"/>
      <c r="D13" s="151"/>
      <c r="E13" s="151"/>
      <c r="F13" s="151">
        <v>392.0121</v>
      </c>
      <c r="G13" s="15"/>
      <c r="H13" s="15"/>
      <c r="I13" s="15" t="s">
        <v>519</v>
      </c>
      <c r="J13" s="15" t="s">
        <v>40</v>
      </c>
      <c r="K13" s="15" t="s">
        <v>520</v>
      </c>
      <c r="L13" s="15" t="s">
        <v>521</v>
      </c>
      <c r="M13" s="22" t="s">
        <v>270</v>
      </c>
      <c r="N13" s="22" t="s">
        <v>165</v>
      </c>
      <c r="O13" s="22">
        <v>136.38</v>
      </c>
      <c r="P13" s="22" t="s">
        <v>271</v>
      </c>
      <c r="Q13" s="22">
        <v>2019.8</v>
      </c>
      <c r="R13" s="167">
        <v>392.01</v>
      </c>
      <c r="S13" s="24">
        <v>15</v>
      </c>
      <c r="T13" s="12" t="s">
        <v>522</v>
      </c>
      <c r="U13" s="15" t="s">
        <v>338</v>
      </c>
      <c r="V13" s="12"/>
      <c r="W13" s="166" t="s">
        <v>48</v>
      </c>
      <c r="X13" s="12"/>
      <c r="Y13" s="56"/>
      <c r="Z13" s="12"/>
      <c r="AA13" s="12"/>
      <c r="AB13" s="24"/>
      <c r="AC13" s="24"/>
    </row>
    <row r="14" s="1" customFormat="1" ht="18" customHeight="1" spans="1:29">
      <c r="A14" s="17"/>
      <c r="B14" s="152"/>
      <c r="C14" s="152"/>
      <c r="D14" s="152"/>
      <c r="E14" s="152"/>
      <c r="F14" s="152"/>
      <c r="G14" s="17"/>
      <c r="H14" s="17"/>
      <c r="I14" s="17"/>
      <c r="J14" s="17"/>
      <c r="K14" s="17"/>
      <c r="L14" s="17"/>
      <c r="M14" s="22" t="s">
        <v>523</v>
      </c>
      <c r="N14" s="22" t="s">
        <v>165</v>
      </c>
      <c r="O14" s="22">
        <v>56</v>
      </c>
      <c r="P14" s="22" t="s">
        <v>45</v>
      </c>
      <c r="Q14" s="22">
        <v>2019.8</v>
      </c>
      <c r="R14" s="168"/>
      <c r="S14" s="24">
        <v>30</v>
      </c>
      <c r="T14" s="12" t="s">
        <v>522</v>
      </c>
      <c r="U14" s="17"/>
      <c r="V14" s="12"/>
      <c r="W14" s="166" t="s">
        <v>48</v>
      </c>
      <c r="X14" s="12"/>
      <c r="Y14" s="56"/>
      <c r="Z14" s="12"/>
      <c r="AA14" s="12"/>
      <c r="AB14" s="24"/>
      <c r="AC14" s="24"/>
    </row>
    <row r="15" s="1" customFormat="1" ht="18" customHeight="1" spans="1:29">
      <c r="A15" s="17"/>
      <c r="B15" s="152"/>
      <c r="C15" s="152"/>
      <c r="D15" s="152"/>
      <c r="E15" s="152"/>
      <c r="F15" s="152"/>
      <c r="G15" s="17"/>
      <c r="H15" s="17"/>
      <c r="I15" s="17"/>
      <c r="J15" s="17"/>
      <c r="K15" s="17"/>
      <c r="L15" s="17"/>
      <c r="M15" s="22" t="s">
        <v>269</v>
      </c>
      <c r="N15" s="22" t="s">
        <v>165</v>
      </c>
      <c r="O15" s="22">
        <v>43</v>
      </c>
      <c r="P15" s="22" t="s">
        <v>45</v>
      </c>
      <c r="Q15" s="22">
        <v>2019.8</v>
      </c>
      <c r="R15" s="168"/>
      <c r="S15" s="24">
        <v>30</v>
      </c>
      <c r="T15" s="12" t="s">
        <v>522</v>
      </c>
      <c r="U15" s="17"/>
      <c r="V15" s="12"/>
      <c r="W15" s="166" t="s">
        <v>48</v>
      </c>
      <c r="X15" s="12"/>
      <c r="Y15" s="56"/>
      <c r="Z15" s="12"/>
      <c r="AA15" s="12"/>
      <c r="AB15" s="24"/>
      <c r="AC15" s="24"/>
    </row>
    <row r="16" s="1" customFormat="1" ht="18" customHeight="1" spans="1:29">
      <c r="A16" s="17"/>
      <c r="B16" s="152"/>
      <c r="C16" s="152"/>
      <c r="D16" s="152"/>
      <c r="E16" s="152"/>
      <c r="F16" s="152"/>
      <c r="G16" s="17"/>
      <c r="H16" s="17"/>
      <c r="I16" s="17"/>
      <c r="J16" s="17"/>
      <c r="K16" s="17"/>
      <c r="L16" s="17"/>
      <c r="M16" s="22" t="s">
        <v>273</v>
      </c>
      <c r="N16" s="22" t="s">
        <v>165</v>
      </c>
      <c r="O16" s="22">
        <v>8.12</v>
      </c>
      <c r="P16" s="22" t="s">
        <v>372</v>
      </c>
      <c r="Q16" s="22">
        <v>2019.8</v>
      </c>
      <c r="R16" s="168"/>
      <c r="S16" s="24">
        <v>15</v>
      </c>
      <c r="T16" s="12" t="s">
        <v>522</v>
      </c>
      <c r="U16" s="17"/>
      <c r="V16" s="12"/>
      <c r="W16" s="166" t="s">
        <v>48</v>
      </c>
      <c r="X16" s="12"/>
      <c r="Y16" s="56"/>
      <c r="Z16" s="12"/>
      <c r="AA16" s="12"/>
      <c r="AB16" s="24"/>
      <c r="AC16" s="24"/>
    </row>
    <row r="17" s="1" customFormat="1" ht="18" customHeight="1" spans="1:29">
      <c r="A17" s="17"/>
      <c r="B17" s="152"/>
      <c r="C17" s="152"/>
      <c r="D17" s="152"/>
      <c r="E17" s="152"/>
      <c r="F17" s="152"/>
      <c r="G17" s="17"/>
      <c r="H17" s="17"/>
      <c r="I17" s="17"/>
      <c r="J17" s="17"/>
      <c r="K17" s="17"/>
      <c r="L17" s="17"/>
      <c r="M17" s="22" t="s">
        <v>272</v>
      </c>
      <c r="N17" s="22" t="s">
        <v>165</v>
      </c>
      <c r="O17" s="22">
        <v>6</v>
      </c>
      <c r="P17" s="22" t="s">
        <v>372</v>
      </c>
      <c r="Q17" s="22">
        <v>2019.8</v>
      </c>
      <c r="R17" s="168"/>
      <c r="S17" s="24">
        <v>15</v>
      </c>
      <c r="T17" s="12" t="s">
        <v>522</v>
      </c>
      <c r="U17" s="17"/>
      <c r="V17" s="12"/>
      <c r="W17" s="166" t="s">
        <v>48</v>
      </c>
      <c r="X17" s="12"/>
      <c r="Y17" s="56"/>
      <c r="Z17" s="12"/>
      <c r="AA17" s="12"/>
      <c r="AB17" s="24"/>
      <c r="AC17" s="24"/>
    </row>
    <row r="18" s="1" customFormat="1" ht="18" customHeight="1" spans="1:29">
      <c r="A18" s="17"/>
      <c r="B18" s="152"/>
      <c r="C18" s="152"/>
      <c r="D18" s="152"/>
      <c r="E18" s="152"/>
      <c r="F18" s="152"/>
      <c r="G18" s="17"/>
      <c r="H18" s="17"/>
      <c r="I18" s="17"/>
      <c r="J18" s="17"/>
      <c r="K18" s="17"/>
      <c r="L18" s="17"/>
      <c r="M18" s="22" t="s">
        <v>524</v>
      </c>
      <c r="N18" s="22" t="s">
        <v>165</v>
      </c>
      <c r="O18" s="22">
        <v>2.45</v>
      </c>
      <c r="P18" s="22" t="s">
        <v>271</v>
      </c>
      <c r="Q18" s="22">
        <v>2019.8</v>
      </c>
      <c r="R18" s="168"/>
      <c r="S18" s="24">
        <v>5</v>
      </c>
      <c r="T18" s="12" t="s">
        <v>522</v>
      </c>
      <c r="U18" s="17"/>
      <c r="V18" s="12"/>
      <c r="W18" s="166" t="s">
        <v>48</v>
      </c>
      <c r="X18" s="12"/>
      <c r="Y18" s="56"/>
      <c r="Z18" s="12"/>
      <c r="AA18" s="12"/>
      <c r="AB18" s="24"/>
      <c r="AC18" s="24"/>
    </row>
    <row r="19" s="1" customFormat="1" ht="18" customHeight="1" spans="1:29">
      <c r="A19" s="17"/>
      <c r="B19" s="152"/>
      <c r="C19" s="152"/>
      <c r="D19" s="152"/>
      <c r="E19" s="152"/>
      <c r="F19" s="152"/>
      <c r="G19" s="17"/>
      <c r="H19" s="17"/>
      <c r="I19" s="17"/>
      <c r="J19" s="17"/>
      <c r="K19" s="17"/>
      <c r="L19" s="17"/>
      <c r="M19" s="22" t="s">
        <v>525</v>
      </c>
      <c r="N19" s="22" t="s">
        <v>165</v>
      </c>
      <c r="O19" s="22">
        <v>1837.74</v>
      </c>
      <c r="P19" s="22" t="s">
        <v>271</v>
      </c>
      <c r="Q19" s="22">
        <v>2019.8</v>
      </c>
      <c r="R19" s="168"/>
      <c r="S19" s="24"/>
      <c r="T19" s="12" t="s">
        <v>522</v>
      </c>
      <c r="U19" s="17"/>
      <c r="V19" s="12"/>
      <c r="W19" s="166" t="s">
        <v>48</v>
      </c>
      <c r="X19" s="12"/>
      <c r="Y19" s="56"/>
      <c r="Z19" s="12"/>
      <c r="AA19" s="12"/>
      <c r="AB19" s="24"/>
      <c r="AC19" s="24"/>
    </row>
    <row r="20" s="1" customFormat="1" ht="18" customHeight="1" spans="1:29">
      <c r="A20" s="16"/>
      <c r="B20" s="153"/>
      <c r="C20" s="153"/>
      <c r="D20" s="153"/>
      <c r="E20" s="153"/>
      <c r="F20" s="153"/>
      <c r="G20" s="16"/>
      <c r="H20" s="16"/>
      <c r="I20" s="16"/>
      <c r="J20" s="16"/>
      <c r="K20" s="16"/>
      <c r="L20" s="16"/>
      <c r="M20" s="22" t="s">
        <v>526</v>
      </c>
      <c r="N20" s="22" t="s">
        <v>165</v>
      </c>
      <c r="O20" s="22">
        <v>2</v>
      </c>
      <c r="P20" s="22" t="s">
        <v>45</v>
      </c>
      <c r="Q20" s="22">
        <v>2019.8</v>
      </c>
      <c r="R20" s="169"/>
      <c r="S20" s="24">
        <v>15</v>
      </c>
      <c r="T20" s="12" t="s">
        <v>522</v>
      </c>
      <c r="U20" s="16"/>
      <c r="V20" s="12"/>
      <c r="W20" s="166" t="s">
        <v>48</v>
      </c>
      <c r="X20" s="12"/>
      <c r="Y20" s="56"/>
      <c r="Z20" s="12"/>
      <c r="AA20" s="12"/>
      <c r="AB20" s="24"/>
      <c r="AC20" s="24"/>
    </row>
    <row r="21" s="1" customFormat="1" ht="27" customHeight="1" spans="1:29">
      <c r="A21" s="15">
        <v>5</v>
      </c>
      <c r="B21" s="151">
        <f>SUM(C21:H27)</f>
        <v>589.9171</v>
      </c>
      <c r="C21" s="151"/>
      <c r="D21" s="151"/>
      <c r="E21" s="151"/>
      <c r="F21" s="151">
        <v>589.9171</v>
      </c>
      <c r="G21" s="15"/>
      <c r="H21" s="15"/>
      <c r="I21" s="15" t="s">
        <v>527</v>
      </c>
      <c r="J21" s="15" t="s">
        <v>40</v>
      </c>
      <c r="K21" s="15" t="s">
        <v>528</v>
      </c>
      <c r="L21" s="15" t="s">
        <v>529</v>
      </c>
      <c r="M21" s="24" t="s">
        <v>530</v>
      </c>
      <c r="N21" s="22" t="s">
        <v>165</v>
      </c>
      <c r="O21" s="24">
        <v>443.88</v>
      </c>
      <c r="P21" s="24" t="s">
        <v>271</v>
      </c>
      <c r="Q21" s="24">
        <v>2019.8</v>
      </c>
      <c r="R21" s="170">
        <v>589.92</v>
      </c>
      <c r="S21" s="24">
        <v>15</v>
      </c>
      <c r="T21" s="12" t="s">
        <v>68</v>
      </c>
      <c r="U21" s="17" t="s">
        <v>338</v>
      </c>
      <c r="V21" s="12"/>
      <c r="W21" s="166" t="s">
        <v>48</v>
      </c>
      <c r="X21" s="12"/>
      <c r="Y21" s="56"/>
      <c r="Z21" s="12"/>
      <c r="AA21" s="12"/>
      <c r="AB21" s="24"/>
      <c r="AC21" s="24"/>
    </row>
    <row r="22" s="1" customFormat="1" ht="27" customHeight="1" spans="1:29">
      <c r="A22" s="17"/>
      <c r="B22" s="152"/>
      <c r="C22" s="152"/>
      <c r="D22" s="152"/>
      <c r="E22" s="152"/>
      <c r="F22" s="152"/>
      <c r="G22" s="17"/>
      <c r="H22" s="17"/>
      <c r="I22" s="17"/>
      <c r="J22" s="17"/>
      <c r="K22" s="17"/>
      <c r="L22" s="17"/>
      <c r="M22" s="24" t="s">
        <v>523</v>
      </c>
      <c r="N22" s="24" t="s">
        <v>165</v>
      </c>
      <c r="O22" s="24">
        <v>11</v>
      </c>
      <c r="P22" s="24" t="s">
        <v>45</v>
      </c>
      <c r="Q22" s="24">
        <v>2019.8</v>
      </c>
      <c r="R22" s="171"/>
      <c r="S22" s="24">
        <v>30</v>
      </c>
      <c r="T22" s="12" t="s">
        <v>68</v>
      </c>
      <c r="U22" s="17"/>
      <c r="V22" s="12"/>
      <c r="W22" s="166" t="s">
        <v>48</v>
      </c>
      <c r="X22" s="12"/>
      <c r="Y22" s="56"/>
      <c r="Z22" s="12"/>
      <c r="AA22" s="12"/>
      <c r="AB22" s="24"/>
      <c r="AC22" s="24"/>
    </row>
    <row r="23" s="1" customFormat="1" ht="27" customHeight="1" spans="1:29">
      <c r="A23" s="17"/>
      <c r="B23" s="152"/>
      <c r="C23" s="152"/>
      <c r="D23" s="152"/>
      <c r="E23" s="152"/>
      <c r="F23" s="152"/>
      <c r="G23" s="17"/>
      <c r="H23" s="17"/>
      <c r="I23" s="17"/>
      <c r="J23" s="17"/>
      <c r="K23" s="17"/>
      <c r="L23" s="17"/>
      <c r="M23" s="24" t="s">
        <v>272</v>
      </c>
      <c r="N23" s="24" t="s">
        <v>165</v>
      </c>
      <c r="O23" s="24">
        <v>5.41</v>
      </c>
      <c r="P23" s="24" t="s">
        <v>372</v>
      </c>
      <c r="Q23" s="24">
        <v>2019.8</v>
      </c>
      <c r="R23" s="171"/>
      <c r="S23" s="24">
        <v>15</v>
      </c>
      <c r="T23" s="12" t="s">
        <v>68</v>
      </c>
      <c r="U23" s="17"/>
      <c r="V23" s="12"/>
      <c r="W23" s="166" t="s">
        <v>48</v>
      </c>
      <c r="X23" s="12"/>
      <c r="Y23" s="56"/>
      <c r="Z23" s="12"/>
      <c r="AA23" s="12"/>
      <c r="AB23" s="24"/>
      <c r="AC23" s="24"/>
    </row>
    <row r="24" s="1" customFormat="1" ht="27" customHeight="1" spans="1:29">
      <c r="A24" s="17"/>
      <c r="B24" s="152"/>
      <c r="C24" s="152"/>
      <c r="D24" s="152"/>
      <c r="E24" s="152"/>
      <c r="F24" s="152"/>
      <c r="G24" s="17"/>
      <c r="H24" s="17"/>
      <c r="I24" s="17"/>
      <c r="J24" s="17"/>
      <c r="K24" s="17"/>
      <c r="L24" s="17"/>
      <c r="M24" s="24" t="s">
        <v>273</v>
      </c>
      <c r="N24" s="24" t="s">
        <v>165</v>
      </c>
      <c r="O24" s="24">
        <v>26.63</v>
      </c>
      <c r="P24" s="24" t="s">
        <v>372</v>
      </c>
      <c r="Q24" s="24">
        <v>2019.8</v>
      </c>
      <c r="R24" s="171"/>
      <c r="S24" s="24">
        <v>15</v>
      </c>
      <c r="T24" s="12" t="s">
        <v>68</v>
      </c>
      <c r="U24" s="17"/>
      <c r="V24" s="12"/>
      <c r="W24" s="166" t="s">
        <v>48</v>
      </c>
      <c r="X24" s="12"/>
      <c r="Y24" s="56"/>
      <c r="Z24" s="12"/>
      <c r="AA24" s="12"/>
      <c r="AB24" s="24"/>
      <c r="AC24" s="24"/>
    </row>
    <row r="25" s="1" customFormat="1" ht="27" customHeight="1" spans="1:29">
      <c r="A25" s="17"/>
      <c r="B25" s="152"/>
      <c r="C25" s="152"/>
      <c r="D25" s="152"/>
      <c r="E25" s="152"/>
      <c r="F25" s="152"/>
      <c r="G25" s="17"/>
      <c r="H25" s="17"/>
      <c r="I25" s="17"/>
      <c r="J25" s="17"/>
      <c r="K25" s="17"/>
      <c r="L25" s="17"/>
      <c r="M25" s="24" t="s">
        <v>531</v>
      </c>
      <c r="N25" s="24" t="s">
        <v>165</v>
      </c>
      <c r="O25" s="24">
        <v>0.98</v>
      </c>
      <c r="P25" s="24" t="s">
        <v>271</v>
      </c>
      <c r="Q25" s="24">
        <v>2019.8</v>
      </c>
      <c r="R25" s="171"/>
      <c r="S25" s="24">
        <v>5</v>
      </c>
      <c r="T25" s="12" t="s">
        <v>68</v>
      </c>
      <c r="U25" s="17"/>
      <c r="V25" s="12"/>
      <c r="W25" s="166" t="s">
        <v>48</v>
      </c>
      <c r="X25" s="12"/>
      <c r="Y25" s="56"/>
      <c r="Z25" s="12"/>
      <c r="AA25" s="12"/>
      <c r="AB25" s="24"/>
      <c r="AC25" s="24"/>
    </row>
    <row r="26" s="1" customFormat="1" ht="27" customHeight="1" spans="1:29">
      <c r="A26" s="17"/>
      <c r="B26" s="152"/>
      <c r="C26" s="152"/>
      <c r="D26" s="152"/>
      <c r="E26" s="152"/>
      <c r="F26" s="152"/>
      <c r="G26" s="17"/>
      <c r="H26" s="17"/>
      <c r="I26" s="17"/>
      <c r="J26" s="17"/>
      <c r="K26" s="17"/>
      <c r="L26" s="17"/>
      <c r="M26" s="24" t="s">
        <v>532</v>
      </c>
      <c r="N26" s="24" t="s">
        <v>165</v>
      </c>
      <c r="O26" s="24">
        <v>2.56</v>
      </c>
      <c r="P26" s="24" t="s">
        <v>271</v>
      </c>
      <c r="Q26" s="24">
        <v>2019.8</v>
      </c>
      <c r="R26" s="171"/>
      <c r="S26" s="24">
        <v>5</v>
      </c>
      <c r="T26" s="12" t="s">
        <v>68</v>
      </c>
      <c r="U26" s="17"/>
      <c r="V26" s="12"/>
      <c r="W26" s="166" t="s">
        <v>48</v>
      </c>
      <c r="X26" s="12"/>
      <c r="Y26" s="56"/>
      <c r="Z26" s="12"/>
      <c r="AA26" s="12"/>
      <c r="AB26" s="24"/>
      <c r="AC26" s="24"/>
    </row>
    <row r="27" s="1" customFormat="1" ht="27" customHeight="1" spans="1:29">
      <c r="A27" s="16"/>
      <c r="B27" s="153"/>
      <c r="C27" s="153"/>
      <c r="D27" s="153"/>
      <c r="E27" s="153"/>
      <c r="F27" s="153"/>
      <c r="G27" s="16"/>
      <c r="H27" s="16"/>
      <c r="I27" s="16"/>
      <c r="J27" s="16"/>
      <c r="K27" s="16"/>
      <c r="L27" s="16"/>
      <c r="M27" s="24" t="s">
        <v>533</v>
      </c>
      <c r="N27" s="24" t="s">
        <v>165</v>
      </c>
      <c r="O27" s="24">
        <v>5</v>
      </c>
      <c r="P27" s="24" t="s">
        <v>45</v>
      </c>
      <c r="Q27" s="24">
        <v>2019.8</v>
      </c>
      <c r="R27" s="172"/>
      <c r="S27" s="24">
        <v>15</v>
      </c>
      <c r="T27" s="12" t="s">
        <v>68</v>
      </c>
      <c r="U27" s="16"/>
      <c r="V27" s="12"/>
      <c r="W27" s="166" t="s">
        <v>48</v>
      </c>
      <c r="X27" s="12"/>
      <c r="Y27" s="56"/>
      <c r="Z27" s="12"/>
      <c r="AA27" s="12"/>
      <c r="AB27" s="24"/>
      <c r="AC27" s="24"/>
    </row>
    <row r="28" s="1" customFormat="1" ht="30" customHeight="1" spans="1:29">
      <c r="A28" s="24">
        <v>6</v>
      </c>
      <c r="B28" s="18">
        <f t="shared" ref="B28:B32" si="3">SUM(C28:H28)</f>
        <v>48.53</v>
      </c>
      <c r="C28" s="150"/>
      <c r="D28" s="150"/>
      <c r="E28" s="150"/>
      <c r="F28" s="18">
        <v>48.53</v>
      </c>
      <c r="G28" s="24"/>
      <c r="H28" s="24"/>
      <c r="I28" s="12" t="s">
        <v>534</v>
      </c>
      <c r="J28" s="24" t="s">
        <v>535</v>
      </c>
      <c r="K28" s="12" t="s">
        <v>41</v>
      </c>
      <c r="L28" s="12" t="s">
        <v>536</v>
      </c>
      <c r="M28" s="24" t="s">
        <v>537</v>
      </c>
      <c r="N28" s="12" t="s">
        <v>165</v>
      </c>
      <c r="O28" s="24">
        <v>150</v>
      </c>
      <c r="P28" s="24" t="s">
        <v>256</v>
      </c>
      <c r="Q28" s="24" t="s">
        <v>509</v>
      </c>
      <c r="R28" s="19">
        <v>48.53</v>
      </c>
      <c r="S28" s="24">
        <v>15</v>
      </c>
      <c r="T28" s="24" t="s">
        <v>228</v>
      </c>
      <c r="U28" s="24" t="s">
        <v>538</v>
      </c>
      <c r="V28" s="24"/>
      <c r="W28" s="166" t="s">
        <v>48</v>
      </c>
      <c r="X28" s="24"/>
      <c r="Y28" s="24"/>
      <c r="Z28" s="24"/>
      <c r="AA28" s="24"/>
      <c r="AB28" s="24"/>
      <c r="AC28" s="24"/>
    </row>
    <row r="29" s="1" customFormat="1" ht="102" customHeight="1" spans="1:29">
      <c r="A29" s="12">
        <v>7</v>
      </c>
      <c r="B29" s="18">
        <f t="shared" si="3"/>
        <v>555.1</v>
      </c>
      <c r="C29" s="18"/>
      <c r="D29" s="18"/>
      <c r="E29" s="18"/>
      <c r="F29" s="150">
        <v>555.1</v>
      </c>
      <c r="G29" s="12"/>
      <c r="H29" s="12"/>
      <c r="I29" s="22" t="s">
        <v>539</v>
      </c>
      <c r="J29" s="12" t="s">
        <v>535</v>
      </c>
      <c r="K29" s="12" t="s">
        <v>41</v>
      </c>
      <c r="L29" s="12" t="s">
        <v>540</v>
      </c>
      <c r="M29" s="24" t="s">
        <v>541</v>
      </c>
      <c r="N29" s="24" t="s">
        <v>165</v>
      </c>
      <c r="O29" s="24">
        <v>15.22</v>
      </c>
      <c r="P29" s="24" t="s">
        <v>53</v>
      </c>
      <c r="Q29" s="24" t="s">
        <v>509</v>
      </c>
      <c r="R29" s="24">
        <v>555.1</v>
      </c>
      <c r="S29" s="24" t="s">
        <v>513</v>
      </c>
      <c r="T29" s="12" t="s">
        <v>228</v>
      </c>
      <c r="U29" s="12" t="s">
        <v>538</v>
      </c>
      <c r="V29" s="12"/>
      <c r="W29" s="166" t="s">
        <v>48</v>
      </c>
      <c r="X29" s="12"/>
      <c r="Y29" s="56"/>
      <c r="Z29" s="12"/>
      <c r="AA29" s="24"/>
      <c r="AB29" s="24"/>
      <c r="AC29" s="11"/>
    </row>
    <row r="30" s="1" customFormat="1" ht="29" customHeight="1" spans="1:29">
      <c r="A30" s="12">
        <v>8</v>
      </c>
      <c r="B30" s="18">
        <f t="shared" si="3"/>
        <v>54</v>
      </c>
      <c r="C30" s="18"/>
      <c r="D30" s="18"/>
      <c r="E30" s="18">
        <v>54</v>
      </c>
      <c r="F30" s="18"/>
      <c r="G30" s="12"/>
      <c r="H30" s="12"/>
      <c r="I30" s="22" t="s">
        <v>353</v>
      </c>
      <c r="J30" s="12" t="s">
        <v>41</v>
      </c>
      <c r="K30" s="12" t="s">
        <v>41</v>
      </c>
      <c r="L30" s="22" t="s">
        <v>542</v>
      </c>
      <c r="M30" s="12" t="s">
        <v>543</v>
      </c>
      <c r="N30" s="24" t="s">
        <v>95</v>
      </c>
      <c r="O30" s="12"/>
      <c r="P30" s="12" t="s">
        <v>357</v>
      </c>
      <c r="Q30" s="12" t="s">
        <v>509</v>
      </c>
      <c r="R30" s="12"/>
      <c r="S30" s="12"/>
      <c r="T30" s="12"/>
      <c r="U30" s="12"/>
      <c r="V30" s="12"/>
      <c r="W30" s="166"/>
      <c r="X30" s="12"/>
      <c r="Y30" s="56"/>
      <c r="Z30" s="12"/>
      <c r="AA30" s="24"/>
      <c r="AB30" s="24"/>
      <c r="AC30" s="12"/>
    </row>
    <row r="31" s="1" customFormat="1" ht="57" spans="1:29">
      <c r="A31" s="12">
        <v>9</v>
      </c>
      <c r="B31" s="18">
        <f t="shared" si="3"/>
        <v>1250</v>
      </c>
      <c r="C31" s="18"/>
      <c r="D31" s="18"/>
      <c r="E31" s="18"/>
      <c r="F31" s="18">
        <v>1250</v>
      </c>
      <c r="G31" s="12"/>
      <c r="H31" s="12"/>
      <c r="I31" s="22" t="s">
        <v>544</v>
      </c>
      <c r="J31" s="22" t="s">
        <v>349</v>
      </c>
      <c r="K31" s="22" t="s">
        <v>41</v>
      </c>
      <c r="L31" s="22" t="s">
        <v>545</v>
      </c>
      <c r="M31" s="22" t="s">
        <v>351</v>
      </c>
      <c r="N31" s="22" t="s">
        <v>165</v>
      </c>
      <c r="O31" s="67">
        <v>20.8</v>
      </c>
      <c r="P31" s="12" t="s">
        <v>53</v>
      </c>
      <c r="Q31" s="22">
        <v>2018</v>
      </c>
      <c r="R31" s="19">
        <v>1250</v>
      </c>
      <c r="S31" s="22" t="s">
        <v>254</v>
      </c>
      <c r="T31" s="12"/>
      <c r="U31" s="22" t="s">
        <v>352</v>
      </c>
      <c r="V31" s="12"/>
      <c r="W31" s="11" t="s">
        <v>48</v>
      </c>
      <c r="X31" s="12"/>
      <c r="Y31" s="12"/>
      <c r="Z31" s="12"/>
      <c r="AA31" s="12"/>
      <c r="AB31" s="12"/>
      <c r="AC31" s="12"/>
    </row>
    <row r="32" s="1" customFormat="1" ht="27.95" customHeight="1" spans="1:29">
      <c r="A32" s="11" t="s">
        <v>275</v>
      </c>
      <c r="B32" s="149">
        <f t="shared" si="3"/>
        <v>1572.849386</v>
      </c>
      <c r="C32" s="149">
        <f t="shared" ref="C32:H32" si="4">SUM(C33,C39,C49,C59:C74,C75,C79,C80,C86)</f>
        <v>600.5892</v>
      </c>
      <c r="D32" s="149">
        <f t="shared" si="4"/>
        <v>56.4705</v>
      </c>
      <c r="E32" s="149">
        <f t="shared" si="4"/>
        <v>357.184516</v>
      </c>
      <c r="F32" s="149">
        <f t="shared" si="4"/>
        <v>558.60517</v>
      </c>
      <c r="G32" s="149">
        <f t="shared" si="4"/>
        <v>0</v>
      </c>
      <c r="H32" s="149">
        <f t="shared" si="4"/>
        <v>0</v>
      </c>
      <c r="I32" s="11"/>
      <c r="J32" s="11"/>
      <c r="K32" s="11"/>
      <c r="L32" s="11"/>
      <c r="M32" s="24"/>
      <c r="N32" s="11"/>
      <c r="O32" s="11"/>
      <c r="P32" s="11"/>
      <c r="Q32" s="11"/>
      <c r="R32" s="11">
        <f>SUM(R33:R86)</f>
        <v>1316.086616</v>
      </c>
      <c r="S32" s="11"/>
      <c r="T32" s="11"/>
      <c r="U32" s="173"/>
      <c r="V32" s="166"/>
      <c r="W32" s="166"/>
      <c r="X32" s="166"/>
      <c r="Y32" s="175"/>
      <c r="Z32" s="166"/>
      <c r="AA32" s="166"/>
      <c r="AB32" s="166"/>
      <c r="AC32" s="166"/>
    </row>
    <row r="33" s="3" customFormat="1" ht="62.1" customHeight="1" spans="1:29">
      <c r="A33" s="11">
        <v>1</v>
      </c>
      <c r="B33" s="149">
        <f>C33+D33+E33+F33+G33+H33</f>
        <v>177.4104</v>
      </c>
      <c r="C33" s="149">
        <v>177.4104</v>
      </c>
      <c r="D33" s="149"/>
      <c r="E33" s="149"/>
      <c r="F33" s="149"/>
      <c r="G33" s="11"/>
      <c r="H33" s="11"/>
      <c r="I33" s="165" t="s">
        <v>546</v>
      </c>
      <c r="J33" s="11" t="s">
        <v>99</v>
      </c>
      <c r="K33" s="55" t="s">
        <v>41</v>
      </c>
      <c r="L33" s="55" t="s">
        <v>547</v>
      </c>
      <c r="M33" s="11"/>
      <c r="N33" s="11"/>
      <c r="O33" s="11"/>
      <c r="P33" s="11"/>
      <c r="Q33" s="11"/>
      <c r="R33" s="11"/>
      <c r="S33" s="11"/>
      <c r="T33" s="11"/>
      <c r="U33" s="11"/>
      <c r="V33" s="11"/>
      <c r="W33" s="166"/>
      <c r="X33" s="11"/>
      <c r="Y33" s="59"/>
      <c r="Z33" s="11"/>
      <c r="AA33" s="47"/>
      <c r="AB33" s="47"/>
      <c r="AC33" s="47"/>
    </row>
    <row r="34" s="1" customFormat="1" ht="62.1" customHeight="1" spans="1:29">
      <c r="A34" s="12">
        <v>1.1</v>
      </c>
      <c r="B34" s="18">
        <f t="shared" ref="B34:B38" si="5">SUM(C34:H34)</f>
        <v>117.8</v>
      </c>
      <c r="C34" s="18">
        <v>117.8</v>
      </c>
      <c r="D34" s="18"/>
      <c r="E34" s="18"/>
      <c r="F34" s="18"/>
      <c r="G34" s="12"/>
      <c r="H34" s="12"/>
      <c r="I34" s="21" t="s">
        <v>546</v>
      </c>
      <c r="J34" s="12" t="s">
        <v>99</v>
      </c>
      <c r="K34" s="22" t="s">
        <v>41</v>
      </c>
      <c r="L34" s="22" t="s">
        <v>548</v>
      </c>
      <c r="M34" s="12" t="s">
        <v>237</v>
      </c>
      <c r="N34" s="24" t="s">
        <v>95</v>
      </c>
      <c r="O34" s="12">
        <v>589</v>
      </c>
      <c r="P34" s="12" t="s">
        <v>357</v>
      </c>
      <c r="Q34" s="12" t="s">
        <v>509</v>
      </c>
      <c r="R34" s="18">
        <v>117.8</v>
      </c>
      <c r="S34" s="12"/>
      <c r="T34" s="12" t="s">
        <v>68</v>
      </c>
      <c r="U34" s="12" t="s">
        <v>68</v>
      </c>
      <c r="V34" s="12"/>
      <c r="W34" s="166"/>
      <c r="X34" s="12"/>
      <c r="Y34" s="56"/>
      <c r="Z34" s="12"/>
      <c r="AA34" s="24"/>
      <c r="AB34" s="24"/>
      <c r="AC34" s="24"/>
    </row>
    <row r="35" s="1" customFormat="1" ht="62.1" customHeight="1" spans="1:29">
      <c r="A35" s="12">
        <v>1.2</v>
      </c>
      <c r="B35" s="18">
        <f t="shared" si="5"/>
        <v>7.2244</v>
      </c>
      <c r="C35" s="18">
        <v>7.2244</v>
      </c>
      <c r="D35" s="18"/>
      <c r="E35" s="18"/>
      <c r="F35" s="18"/>
      <c r="G35" s="12"/>
      <c r="H35" s="12"/>
      <c r="I35" s="21" t="s">
        <v>546</v>
      </c>
      <c r="J35" s="12" t="s">
        <v>99</v>
      </c>
      <c r="K35" s="22" t="s">
        <v>41</v>
      </c>
      <c r="L35" s="22" t="s">
        <v>549</v>
      </c>
      <c r="M35" s="12" t="s">
        <v>291</v>
      </c>
      <c r="N35" s="24" t="s">
        <v>95</v>
      </c>
      <c r="O35" s="12">
        <v>1806.1</v>
      </c>
      <c r="P35" s="12" t="s">
        <v>105</v>
      </c>
      <c r="Q35" s="12" t="s">
        <v>509</v>
      </c>
      <c r="R35" s="18">
        <v>7.2244</v>
      </c>
      <c r="S35" s="12"/>
      <c r="T35" s="12" t="s">
        <v>68</v>
      </c>
      <c r="U35" s="12" t="s">
        <v>68</v>
      </c>
      <c r="V35" s="12"/>
      <c r="W35" s="166"/>
      <c r="X35" s="12"/>
      <c r="Y35" s="56"/>
      <c r="Z35" s="12"/>
      <c r="AA35" s="24"/>
      <c r="AB35" s="24"/>
      <c r="AC35" s="24"/>
    </row>
    <row r="36" s="1" customFormat="1" ht="62.1" customHeight="1" spans="1:29">
      <c r="A36" s="12">
        <v>1.3</v>
      </c>
      <c r="B36" s="18">
        <f t="shared" si="5"/>
        <v>22.998</v>
      </c>
      <c r="C36" s="18">
        <v>22.998</v>
      </c>
      <c r="D36" s="18"/>
      <c r="E36" s="18"/>
      <c r="F36" s="18"/>
      <c r="G36" s="12"/>
      <c r="H36" s="12"/>
      <c r="I36" s="21" t="s">
        <v>546</v>
      </c>
      <c r="J36" s="12" t="s">
        <v>99</v>
      </c>
      <c r="K36" s="22" t="s">
        <v>41</v>
      </c>
      <c r="L36" s="22" t="s">
        <v>550</v>
      </c>
      <c r="M36" s="12" t="s">
        <v>293</v>
      </c>
      <c r="N36" s="24" t="s">
        <v>95</v>
      </c>
      <c r="O36" s="12">
        <v>3833</v>
      </c>
      <c r="P36" s="12" t="s">
        <v>105</v>
      </c>
      <c r="Q36" s="12" t="s">
        <v>509</v>
      </c>
      <c r="R36" s="18">
        <v>22.998</v>
      </c>
      <c r="S36" s="12"/>
      <c r="T36" s="12" t="s">
        <v>68</v>
      </c>
      <c r="U36" s="12" t="s">
        <v>68</v>
      </c>
      <c r="V36" s="12"/>
      <c r="W36" s="166"/>
      <c r="X36" s="12"/>
      <c r="Y36" s="56"/>
      <c r="Z36" s="12"/>
      <c r="AA36" s="24"/>
      <c r="AB36" s="24"/>
      <c r="AC36" s="24"/>
    </row>
    <row r="37" s="1" customFormat="1" ht="62.1" customHeight="1" spans="1:29">
      <c r="A37" s="12">
        <v>1.4</v>
      </c>
      <c r="B37" s="18">
        <f t="shared" si="5"/>
        <v>23.436</v>
      </c>
      <c r="C37" s="18">
        <v>23.436</v>
      </c>
      <c r="D37" s="18"/>
      <c r="E37" s="18"/>
      <c r="F37" s="18"/>
      <c r="G37" s="12"/>
      <c r="H37" s="12"/>
      <c r="I37" s="21" t="s">
        <v>546</v>
      </c>
      <c r="J37" s="12" t="s">
        <v>99</v>
      </c>
      <c r="K37" s="22" t="s">
        <v>41</v>
      </c>
      <c r="L37" s="22" t="s">
        <v>551</v>
      </c>
      <c r="M37" s="12" t="s">
        <v>287</v>
      </c>
      <c r="N37" s="24" t="s">
        <v>95</v>
      </c>
      <c r="O37" s="12">
        <v>3906</v>
      </c>
      <c r="P37" s="12" t="s">
        <v>288</v>
      </c>
      <c r="Q37" s="12" t="s">
        <v>509</v>
      </c>
      <c r="R37" s="18">
        <v>23.436</v>
      </c>
      <c r="S37" s="12"/>
      <c r="T37" s="12" t="s">
        <v>68</v>
      </c>
      <c r="U37" s="12" t="s">
        <v>68</v>
      </c>
      <c r="V37" s="12"/>
      <c r="W37" s="166"/>
      <c r="X37" s="12"/>
      <c r="Y37" s="56"/>
      <c r="Z37" s="12"/>
      <c r="AA37" s="24"/>
      <c r="AB37" s="24"/>
      <c r="AC37" s="24"/>
    </row>
    <row r="38" s="1" customFormat="1" ht="62.1" customHeight="1" spans="1:29">
      <c r="A38" s="12">
        <v>1.5</v>
      </c>
      <c r="B38" s="18">
        <f t="shared" si="5"/>
        <v>5.952</v>
      </c>
      <c r="C38" s="18">
        <v>5.952</v>
      </c>
      <c r="D38" s="18"/>
      <c r="E38" s="18"/>
      <c r="F38" s="18"/>
      <c r="G38" s="12"/>
      <c r="H38" s="12"/>
      <c r="I38" s="21" t="s">
        <v>546</v>
      </c>
      <c r="J38" s="12" t="s">
        <v>99</v>
      </c>
      <c r="K38" s="22" t="s">
        <v>41</v>
      </c>
      <c r="L38" s="22" t="s">
        <v>552</v>
      </c>
      <c r="M38" s="12" t="s">
        <v>553</v>
      </c>
      <c r="N38" s="24" t="s">
        <v>95</v>
      </c>
      <c r="O38" s="12">
        <v>198.4</v>
      </c>
      <c r="P38" s="12" t="s">
        <v>105</v>
      </c>
      <c r="Q38" s="12" t="s">
        <v>509</v>
      </c>
      <c r="R38" s="18">
        <v>5.952</v>
      </c>
      <c r="S38" s="12"/>
      <c r="T38" s="12" t="s">
        <v>68</v>
      </c>
      <c r="U38" s="12" t="s">
        <v>68</v>
      </c>
      <c r="V38" s="12"/>
      <c r="W38" s="166"/>
      <c r="X38" s="12"/>
      <c r="Y38" s="56"/>
      <c r="Z38" s="12"/>
      <c r="AA38" s="24"/>
      <c r="AB38" s="24"/>
      <c r="AC38" s="24"/>
    </row>
    <row r="39" s="3" customFormat="1" ht="72" customHeight="1" spans="1:29">
      <c r="A39" s="11">
        <v>2</v>
      </c>
      <c r="B39" s="149">
        <f>C39+D39+E39+F39+G39+H39</f>
        <v>222.9848</v>
      </c>
      <c r="C39" s="149">
        <v>222.9848</v>
      </c>
      <c r="D39" s="149"/>
      <c r="E39" s="149"/>
      <c r="F39" s="149"/>
      <c r="G39" s="11"/>
      <c r="H39" s="11"/>
      <c r="I39" s="165" t="s">
        <v>554</v>
      </c>
      <c r="J39" s="11" t="s">
        <v>99</v>
      </c>
      <c r="K39" s="55" t="s">
        <v>41</v>
      </c>
      <c r="L39" s="55" t="s">
        <v>555</v>
      </c>
      <c r="M39" s="11"/>
      <c r="N39" s="11"/>
      <c r="O39" s="11"/>
      <c r="P39" s="11"/>
      <c r="Q39" s="11"/>
      <c r="R39" s="11"/>
      <c r="S39" s="11"/>
      <c r="T39" s="11"/>
      <c r="U39" s="11"/>
      <c r="V39" s="11"/>
      <c r="W39" s="166"/>
      <c r="X39" s="11"/>
      <c r="Y39" s="59"/>
      <c r="Z39" s="11"/>
      <c r="AA39" s="47"/>
      <c r="AB39" s="47"/>
      <c r="AC39" s="47"/>
    </row>
    <row r="40" s="1" customFormat="1" ht="43" customHeight="1" spans="1:29">
      <c r="A40" s="12">
        <v>2.1</v>
      </c>
      <c r="B40" s="18">
        <f t="shared" ref="B40:B48" si="6">SUM(C40:H40)</f>
        <v>1.4</v>
      </c>
      <c r="C40" s="18">
        <v>1.4</v>
      </c>
      <c r="D40" s="18"/>
      <c r="E40" s="18"/>
      <c r="F40" s="18"/>
      <c r="G40" s="12"/>
      <c r="H40" s="12"/>
      <c r="I40" s="21" t="s">
        <v>554</v>
      </c>
      <c r="J40" s="12" t="s">
        <v>99</v>
      </c>
      <c r="K40" s="22" t="s">
        <v>41</v>
      </c>
      <c r="L40" s="22" t="s">
        <v>556</v>
      </c>
      <c r="M40" s="12" t="s">
        <v>557</v>
      </c>
      <c r="N40" s="24" t="s">
        <v>95</v>
      </c>
      <c r="O40" s="12">
        <v>14</v>
      </c>
      <c r="P40" s="12" t="s">
        <v>302</v>
      </c>
      <c r="Q40" s="12" t="s">
        <v>509</v>
      </c>
      <c r="R40" s="18">
        <v>1.4</v>
      </c>
      <c r="S40" s="12"/>
      <c r="T40" s="12" t="s">
        <v>68</v>
      </c>
      <c r="U40" s="12" t="s">
        <v>68</v>
      </c>
      <c r="V40" s="12"/>
      <c r="W40" s="166"/>
      <c r="X40" s="12"/>
      <c r="Y40" s="56"/>
      <c r="Z40" s="12"/>
      <c r="AA40" s="24"/>
      <c r="AB40" s="24"/>
      <c r="AC40" s="24"/>
    </row>
    <row r="41" s="1" customFormat="1" ht="43" customHeight="1" spans="1:29">
      <c r="A41" s="12">
        <v>2.2</v>
      </c>
      <c r="B41" s="18">
        <f t="shared" si="6"/>
        <v>75.2</v>
      </c>
      <c r="C41" s="18">
        <v>75.2</v>
      </c>
      <c r="D41" s="18"/>
      <c r="E41" s="18"/>
      <c r="F41" s="18"/>
      <c r="G41" s="12"/>
      <c r="H41" s="12"/>
      <c r="I41" s="21" t="s">
        <v>554</v>
      </c>
      <c r="J41" s="12" t="s">
        <v>99</v>
      </c>
      <c r="K41" s="22" t="s">
        <v>41</v>
      </c>
      <c r="L41" s="22" t="s">
        <v>558</v>
      </c>
      <c r="M41" s="12" t="s">
        <v>559</v>
      </c>
      <c r="N41" s="24" t="s">
        <v>95</v>
      </c>
      <c r="O41" s="12">
        <v>1504</v>
      </c>
      <c r="P41" s="12" t="s">
        <v>302</v>
      </c>
      <c r="Q41" s="12" t="s">
        <v>509</v>
      </c>
      <c r="R41" s="18">
        <v>75.2</v>
      </c>
      <c r="S41" s="12"/>
      <c r="T41" s="12" t="s">
        <v>68</v>
      </c>
      <c r="U41" s="12" t="s">
        <v>68</v>
      </c>
      <c r="V41" s="12"/>
      <c r="W41" s="166"/>
      <c r="X41" s="12"/>
      <c r="Y41" s="56"/>
      <c r="Z41" s="12"/>
      <c r="AA41" s="24"/>
      <c r="AB41" s="24"/>
      <c r="AC41" s="24"/>
    </row>
    <row r="42" s="1" customFormat="1" ht="43" customHeight="1" spans="1:29">
      <c r="A42" s="12">
        <v>2.3</v>
      </c>
      <c r="B42" s="18">
        <f t="shared" si="6"/>
        <v>0.622</v>
      </c>
      <c r="C42" s="18">
        <v>0.622</v>
      </c>
      <c r="D42" s="18"/>
      <c r="E42" s="18"/>
      <c r="F42" s="18"/>
      <c r="G42" s="12"/>
      <c r="H42" s="12"/>
      <c r="I42" s="21" t="s">
        <v>554</v>
      </c>
      <c r="J42" s="12" t="s">
        <v>99</v>
      </c>
      <c r="K42" s="22" t="s">
        <v>41</v>
      </c>
      <c r="L42" s="22" t="s">
        <v>560</v>
      </c>
      <c r="M42" s="12" t="s">
        <v>561</v>
      </c>
      <c r="N42" s="24" t="s">
        <v>95</v>
      </c>
      <c r="O42" s="12">
        <v>311</v>
      </c>
      <c r="P42" s="12" t="s">
        <v>174</v>
      </c>
      <c r="Q42" s="12" t="s">
        <v>509</v>
      </c>
      <c r="R42" s="18">
        <v>0.622</v>
      </c>
      <c r="S42" s="12"/>
      <c r="T42" s="12" t="s">
        <v>68</v>
      </c>
      <c r="U42" s="12" t="s">
        <v>68</v>
      </c>
      <c r="V42" s="12"/>
      <c r="W42" s="166"/>
      <c r="X42" s="12"/>
      <c r="Y42" s="56"/>
      <c r="Z42" s="12"/>
      <c r="AA42" s="24"/>
      <c r="AB42" s="24"/>
      <c r="AC42" s="24"/>
    </row>
    <row r="43" s="1" customFormat="1" ht="43" customHeight="1" spans="1:29">
      <c r="A43" s="12">
        <v>2.4</v>
      </c>
      <c r="B43" s="18">
        <f t="shared" si="6"/>
        <v>61.052</v>
      </c>
      <c r="C43" s="18">
        <v>61.052</v>
      </c>
      <c r="D43" s="18"/>
      <c r="E43" s="18"/>
      <c r="F43" s="18"/>
      <c r="G43" s="12"/>
      <c r="H43" s="12"/>
      <c r="I43" s="21" t="s">
        <v>554</v>
      </c>
      <c r="J43" s="12" t="s">
        <v>99</v>
      </c>
      <c r="K43" s="22" t="s">
        <v>41</v>
      </c>
      <c r="L43" s="22" t="s">
        <v>562</v>
      </c>
      <c r="M43" s="12" t="s">
        <v>563</v>
      </c>
      <c r="N43" s="24" t="s">
        <v>95</v>
      </c>
      <c r="O43" s="12">
        <v>30526</v>
      </c>
      <c r="P43" s="12" t="s">
        <v>174</v>
      </c>
      <c r="Q43" s="12" t="s">
        <v>509</v>
      </c>
      <c r="R43" s="18">
        <v>61.052</v>
      </c>
      <c r="S43" s="12"/>
      <c r="T43" s="12" t="s">
        <v>68</v>
      </c>
      <c r="U43" s="12" t="s">
        <v>68</v>
      </c>
      <c r="V43" s="12"/>
      <c r="W43" s="166"/>
      <c r="X43" s="12"/>
      <c r="Y43" s="56"/>
      <c r="Z43" s="12"/>
      <c r="AA43" s="24"/>
      <c r="AB43" s="24"/>
      <c r="AC43" s="24"/>
    </row>
    <row r="44" s="1" customFormat="1" ht="43" customHeight="1" spans="1:29">
      <c r="A44" s="12">
        <v>2.5</v>
      </c>
      <c r="B44" s="18">
        <f t="shared" si="6"/>
        <v>70.3708</v>
      </c>
      <c r="C44" s="18">
        <v>70.3708</v>
      </c>
      <c r="D44" s="18"/>
      <c r="E44" s="18"/>
      <c r="F44" s="18"/>
      <c r="G44" s="12"/>
      <c r="H44" s="12"/>
      <c r="I44" s="21" t="s">
        <v>554</v>
      </c>
      <c r="J44" s="12" t="s">
        <v>99</v>
      </c>
      <c r="K44" s="22" t="s">
        <v>41</v>
      </c>
      <c r="L44" s="22" t="s">
        <v>564</v>
      </c>
      <c r="M44" s="12" t="s">
        <v>291</v>
      </c>
      <c r="N44" s="24" t="s">
        <v>95</v>
      </c>
      <c r="O44" s="12">
        <v>17593</v>
      </c>
      <c r="P44" s="12" t="s">
        <v>105</v>
      </c>
      <c r="Q44" s="12" t="s">
        <v>509</v>
      </c>
      <c r="R44" s="18">
        <v>70.3708</v>
      </c>
      <c r="S44" s="12"/>
      <c r="T44" s="12" t="s">
        <v>68</v>
      </c>
      <c r="U44" s="12" t="s">
        <v>68</v>
      </c>
      <c r="V44" s="12"/>
      <c r="W44" s="166"/>
      <c r="X44" s="12"/>
      <c r="Y44" s="56"/>
      <c r="Z44" s="12"/>
      <c r="AA44" s="24"/>
      <c r="AB44" s="24"/>
      <c r="AC44" s="24"/>
    </row>
    <row r="45" s="1" customFormat="1" ht="43" customHeight="1" spans="1:29">
      <c r="A45" s="12">
        <v>2.6</v>
      </c>
      <c r="B45" s="18">
        <f t="shared" si="6"/>
        <v>3.426</v>
      </c>
      <c r="C45" s="18">
        <v>3.426</v>
      </c>
      <c r="D45" s="18"/>
      <c r="E45" s="18"/>
      <c r="F45" s="18"/>
      <c r="G45" s="12"/>
      <c r="H45" s="12"/>
      <c r="I45" s="21" t="s">
        <v>554</v>
      </c>
      <c r="J45" s="12" t="s">
        <v>99</v>
      </c>
      <c r="K45" s="22" t="s">
        <v>41</v>
      </c>
      <c r="L45" s="22" t="s">
        <v>565</v>
      </c>
      <c r="M45" s="12" t="s">
        <v>566</v>
      </c>
      <c r="N45" s="24" t="s">
        <v>95</v>
      </c>
      <c r="O45" s="12">
        <v>856.5</v>
      </c>
      <c r="P45" s="12" t="s">
        <v>105</v>
      </c>
      <c r="Q45" s="12" t="s">
        <v>509</v>
      </c>
      <c r="R45" s="18">
        <v>3.426</v>
      </c>
      <c r="S45" s="12"/>
      <c r="T45" s="12" t="s">
        <v>68</v>
      </c>
      <c r="U45" s="12" t="s">
        <v>68</v>
      </c>
      <c r="V45" s="12"/>
      <c r="W45" s="166"/>
      <c r="X45" s="12"/>
      <c r="Y45" s="56"/>
      <c r="Z45" s="12"/>
      <c r="AA45" s="24"/>
      <c r="AB45" s="24"/>
      <c r="AC45" s="24"/>
    </row>
    <row r="46" s="1" customFormat="1" ht="43" customHeight="1" spans="1:29">
      <c r="A46" s="12">
        <v>2.7</v>
      </c>
      <c r="B46" s="18">
        <f t="shared" si="6"/>
        <v>7.264</v>
      </c>
      <c r="C46" s="18">
        <v>7.264</v>
      </c>
      <c r="D46" s="18"/>
      <c r="E46" s="18"/>
      <c r="F46" s="18"/>
      <c r="G46" s="12"/>
      <c r="H46" s="12"/>
      <c r="I46" s="21" t="s">
        <v>554</v>
      </c>
      <c r="J46" s="12" t="s">
        <v>99</v>
      </c>
      <c r="K46" s="22" t="s">
        <v>41</v>
      </c>
      <c r="L46" s="22" t="s">
        <v>567</v>
      </c>
      <c r="M46" s="12" t="s">
        <v>405</v>
      </c>
      <c r="N46" s="24" t="s">
        <v>95</v>
      </c>
      <c r="O46" s="12">
        <v>363.2</v>
      </c>
      <c r="P46" s="12" t="s">
        <v>105</v>
      </c>
      <c r="Q46" s="12" t="s">
        <v>509</v>
      </c>
      <c r="R46" s="18">
        <v>7.264</v>
      </c>
      <c r="S46" s="12"/>
      <c r="T46" s="12" t="s">
        <v>68</v>
      </c>
      <c r="U46" s="12" t="s">
        <v>68</v>
      </c>
      <c r="V46" s="12"/>
      <c r="W46" s="166"/>
      <c r="X46" s="12"/>
      <c r="Y46" s="56"/>
      <c r="Z46" s="12"/>
      <c r="AA46" s="24"/>
      <c r="AB46" s="24"/>
      <c r="AC46" s="24"/>
    </row>
    <row r="47" s="1" customFormat="1" ht="43" customHeight="1" spans="1:29">
      <c r="A47" s="12">
        <v>2.8</v>
      </c>
      <c r="B47" s="18">
        <f t="shared" si="6"/>
        <v>0.4</v>
      </c>
      <c r="C47" s="18">
        <v>0.4</v>
      </c>
      <c r="D47" s="18"/>
      <c r="E47" s="18"/>
      <c r="F47" s="18"/>
      <c r="G47" s="12"/>
      <c r="H47" s="12"/>
      <c r="I47" s="21" t="s">
        <v>554</v>
      </c>
      <c r="J47" s="12" t="s">
        <v>99</v>
      </c>
      <c r="K47" s="22" t="s">
        <v>41</v>
      </c>
      <c r="L47" s="22" t="s">
        <v>568</v>
      </c>
      <c r="M47" s="12" t="s">
        <v>569</v>
      </c>
      <c r="N47" s="24" t="s">
        <v>95</v>
      </c>
      <c r="O47" s="12">
        <v>2</v>
      </c>
      <c r="P47" s="12" t="s">
        <v>357</v>
      </c>
      <c r="Q47" s="12" t="s">
        <v>509</v>
      </c>
      <c r="R47" s="18">
        <v>0.4</v>
      </c>
      <c r="S47" s="12"/>
      <c r="T47" s="12" t="s">
        <v>68</v>
      </c>
      <c r="U47" s="12" t="s">
        <v>68</v>
      </c>
      <c r="V47" s="12"/>
      <c r="W47" s="166"/>
      <c r="X47" s="12"/>
      <c r="Y47" s="56"/>
      <c r="Z47" s="12"/>
      <c r="AA47" s="24"/>
      <c r="AB47" s="24"/>
      <c r="AC47" s="24"/>
    </row>
    <row r="48" s="1" customFormat="1" ht="43" customHeight="1" spans="1:29">
      <c r="A48" s="12">
        <v>2.9</v>
      </c>
      <c r="B48" s="18">
        <f t="shared" si="6"/>
        <v>3.25</v>
      </c>
      <c r="C48" s="18">
        <v>3.25</v>
      </c>
      <c r="D48" s="18"/>
      <c r="E48" s="18"/>
      <c r="F48" s="18"/>
      <c r="G48" s="12"/>
      <c r="H48" s="12"/>
      <c r="I48" s="21" t="s">
        <v>554</v>
      </c>
      <c r="J48" s="12" t="s">
        <v>99</v>
      </c>
      <c r="K48" s="22" t="s">
        <v>41</v>
      </c>
      <c r="L48" s="22" t="s">
        <v>570</v>
      </c>
      <c r="M48" s="12" t="s">
        <v>571</v>
      </c>
      <c r="N48" s="24" t="s">
        <v>95</v>
      </c>
      <c r="O48" s="12">
        <v>65</v>
      </c>
      <c r="P48" s="12" t="s">
        <v>45</v>
      </c>
      <c r="Q48" s="12" t="s">
        <v>509</v>
      </c>
      <c r="R48" s="18">
        <v>3.25</v>
      </c>
      <c r="S48" s="12"/>
      <c r="T48" s="12" t="s">
        <v>68</v>
      </c>
      <c r="U48" s="12" t="s">
        <v>68</v>
      </c>
      <c r="V48" s="12"/>
      <c r="W48" s="166"/>
      <c r="X48" s="12"/>
      <c r="Y48" s="56"/>
      <c r="Z48" s="12"/>
      <c r="AA48" s="24"/>
      <c r="AB48" s="24"/>
      <c r="AC48" s="24"/>
    </row>
    <row r="49" s="3" customFormat="1" ht="70" customHeight="1" spans="1:29">
      <c r="A49" s="11">
        <v>3</v>
      </c>
      <c r="B49" s="149">
        <f>C49+D49+E49+F49+G49+H49</f>
        <v>324.744516</v>
      </c>
      <c r="C49" s="149"/>
      <c r="D49" s="149"/>
      <c r="E49" s="149">
        <v>324.744516</v>
      </c>
      <c r="F49" s="149"/>
      <c r="G49" s="11"/>
      <c r="H49" s="11"/>
      <c r="I49" s="55" t="s">
        <v>572</v>
      </c>
      <c r="J49" s="55" t="s">
        <v>359</v>
      </c>
      <c r="K49" s="55" t="s">
        <v>41</v>
      </c>
      <c r="L49" s="55" t="s">
        <v>573</v>
      </c>
      <c r="M49" s="11"/>
      <c r="N49" s="11"/>
      <c r="O49" s="11"/>
      <c r="P49" s="11"/>
      <c r="Q49" s="11"/>
      <c r="R49" s="11"/>
      <c r="S49" s="11"/>
      <c r="T49" s="11"/>
      <c r="U49" s="11"/>
      <c r="V49" s="11"/>
      <c r="W49" s="166"/>
      <c r="X49" s="11"/>
      <c r="Y49" s="59"/>
      <c r="Z49" s="11"/>
      <c r="AA49" s="11"/>
      <c r="AB49" s="47"/>
      <c r="AC49" s="47"/>
    </row>
    <row r="50" s="1" customFormat="1" ht="40" customHeight="1" spans="1:29">
      <c r="A50" s="12">
        <v>3.1</v>
      </c>
      <c r="B50" s="18">
        <f t="shared" ref="B50:B58" si="7">SUM(C50:H50)</f>
        <v>165.194516</v>
      </c>
      <c r="C50" s="18"/>
      <c r="D50" s="18"/>
      <c r="E50" s="154">
        <v>165.194516</v>
      </c>
      <c r="F50" s="18"/>
      <c r="G50" s="12"/>
      <c r="H50" s="12"/>
      <c r="I50" s="22" t="s">
        <v>572</v>
      </c>
      <c r="J50" s="22" t="s">
        <v>359</v>
      </c>
      <c r="K50" s="22" t="s">
        <v>41</v>
      </c>
      <c r="L50" s="22" t="s">
        <v>574</v>
      </c>
      <c r="M50" s="12" t="s">
        <v>291</v>
      </c>
      <c r="N50" s="24" t="s">
        <v>95</v>
      </c>
      <c r="O50" s="12">
        <v>41298.629</v>
      </c>
      <c r="P50" s="12" t="s">
        <v>105</v>
      </c>
      <c r="Q50" s="12" t="s">
        <v>509</v>
      </c>
      <c r="R50" s="154">
        <v>165.194516</v>
      </c>
      <c r="S50" s="12"/>
      <c r="T50" s="12" t="s">
        <v>68</v>
      </c>
      <c r="U50" s="12" t="s">
        <v>68</v>
      </c>
      <c r="V50" s="12"/>
      <c r="W50" s="166"/>
      <c r="X50" s="12"/>
      <c r="Y50" s="56"/>
      <c r="Z50" s="12"/>
      <c r="AA50" s="12"/>
      <c r="AB50" s="24"/>
      <c r="AC50" s="24"/>
    </row>
    <row r="51" s="1" customFormat="1" ht="40" customHeight="1" spans="1:29">
      <c r="A51" s="12">
        <v>3.2</v>
      </c>
      <c r="B51" s="18">
        <f t="shared" si="7"/>
        <v>6.964</v>
      </c>
      <c r="C51" s="18"/>
      <c r="D51" s="18"/>
      <c r="E51" s="18">
        <v>6.964</v>
      </c>
      <c r="F51" s="18"/>
      <c r="G51" s="12"/>
      <c r="H51" s="12"/>
      <c r="I51" s="22" t="s">
        <v>572</v>
      </c>
      <c r="J51" s="22" t="s">
        <v>359</v>
      </c>
      <c r="K51" s="22" t="s">
        <v>41</v>
      </c>
      <c r="L51" s="22" t="s">
        <v>575</v>
      </c>
      <c r="M51" s="12" t="s">
        <v>566</v>
      </c>
      <c r="N51" s="24" t="s">
        <v>95</v>
      </c>
      <c r="O51" s="12">
        <v>1741</v>
      </c>
      <c r="P51" s="12" t="s">
        <v>105</v>
      </c>
      <c r="Q51" s="12" t="s">
        <v>509</v>
      </c>
      <c r="R51" s="18">
        <v>6.964</v>
      </c>
      <c r="S51" s="12"/>
      <c r="T51" s="12" t="s">
        <v>68</v>
      </c>
      <c r="U51" s="12" t="s">
        <v>68</v>
      </c>
      <c r="V51" s="12"/>
      <c r="W51" s="166"/>
      <c r="X51" s="12"/>
      <c r="Y51" s="56"/>
      <c r="Z51" s="12"/>
      <c r="AA51" s="12"/>
      <c r="AB51" s="24"/>
      <c r="AC51" s="24"/>
    </row>
    <row r="52" s="1" customFormat="1" ht="40" customHeight="1" spans="1:29">
      <c r="A52" s="12">
        <v>3.3</v>
      </c>
      <c r="B52" s="18">
        <f t="shared" si="7"/>
        <v>14.464</v>
      </c>
      <c r="C52" s="18"/>
      <c r="D52" s="18"/>
      <c r="E52" s="18">
        <v>14.464</v>
      </c>
      <c r="F52" s="18"/>
      <c r="G52" s="12"/>
      <c r="H52" s="12"/>
      <c r="I52" s="22" t="s">
        <v>572</v>
      </c>
      <c r="J52" s="22" t="s">
        <v>359</v>
      </c>
      <c r="K52" s="22" t="s">
        <v>41</v>
      </c>
      <c r="L52" s="22" t="s">
        <v>576</v>
      </c>
      <c r="M52" s="12" t="s">
        <v>405</v>
      </c>
      <c r="N52" s="24" t="s">
        <v>95</v>
      </c>
      <c r="O52" s="12">
        <v>723.2</v>
      </c>
      <c r="P52" s="12" t="s">
        <v>105</v>
      </c>
      <c r="Q52" s="12" t="s">
        <v>509</v>
      </c>
      <c r="R52" s="18">
        <v>14.464</v>
      </c>
      <c r="S52" s="12"/>
      <c r="T52" s="12" t="s">
        <v>68</v>
      </c>
      <c r="U52" s="12" t="s">
        <v>68</v>
      </c>
      <c r="V52" s="12"/>
      <c r="W52" s="166"/>
      <c r="X52" s="12"/>
      <c r="Y52" s="56"/>
      <c r="Z52" s="12"/>
      <c r="AA52" s="12"/>
      <c r="AB52" s="24"/>
      <c r="AC52" s="24"/>
    </row>
    <row r="53" s="1" customFormat="1" ht="40" customHeight="1" spans="1:29">
      <c r="A53" s="12">
        <v>3.4</v>
      </c>
      <c r="B53" s="18">
        <f t="shared" si="7"/>
        <v>71.3</v>
      </c>
      <c r="C53" s="18"/>
      <c r="D53" s="18"/>
      <c r="E53" s="18">
        <v>71.3</v>
      </c>
      <c r="F53" s="18"/>
      <c r="G53" s="12"/>
      <c r="H53" s="12"/>
      <c r="I53" s="22" t="s">
        <v>572</v>
      </c>
      <c r="J53" s="22" t="s">
        <v>359</v>
      </c>
      <c r="K53" s="22" t="s">
        <v>41</v>
      </c>
      <c r="L53" s="22" t="s">
        <v>577</v>
      </c>
      <c r="M53" s="12" t="s">
        <v>578</v>
      </c>
      <c r="N53" s="24" t="s">
        <v>95</v>
      </c>
      <c r="O53" s="12">
        <v>1426</v>
      </c>
      <c r="P53" s="12" t="s">
        <v>302</v>
      </c>
      <c r="Q53" s="12" t="s">
        <v>509</v>
      </c>
      <c r="R53" s="18">
        <v>71.3</v>
      </c>
      <c r="S53" s="12"/>
      <c r="T53" s="12" t="s">
        <v>68</v>
      </c>
      <c r="U53" s="12" t="s">
        <v>68</v>
      </c>
      <c r="V53" s="12"/>
      <c r="W53" s="166"/>
      <c r="X53" s="12"/>
      <c r="Y53" s="56"/>
      <c r="Z53" s="12"/>
      <c r="AA53" s="12"/>
      <c r="AB53" s="24"/>
      <c r="AC53" s="24"/>
    </row>
    <row r="54" s="1" customFormat="1" ht="40" customHeight="1" spans="1:29">
      <c r="A54" s="12">
        <v>3.5</v>
      </c>
      <c r="B54" s="18">
        <f t="shared" si="7"/>
        <v>58.196</v>
      </c>
      <c r="C54" s="18"/>
      <c r="D54" s="18"/>
      <c r="E54" s="18">
        <v>58.196</v>
      </c>
      <c r="F54" s="18"/>
      <c r="G54" s="12"/>
      <c r="H54" s="12"/>
      <c r="I54" s="22" t="s">
        <v>572</v>
      </c>
      <c r="J54" s="22" t="s">
        <v>359</v>
      </c>
      <c r="K54" s="22" t="s">
        <v>41</v>
      </c>
      <c r="L54" s="22" t="s">
        <v>579</v>
      </c>
      <c r="M54" s="12" t="s">
        <v>399</v>
      </c>
      <c r="N54" s="24" t="s">
        <v>95</v>
      </c>
      <c r="O54" s="12">
        <v>29098</v>
      </c>
      <c r="P54" s="12" t="s">
        <v>174</v>
      </c>
      <c r="Q54" s="12" t="s">
        <v>509</v>
      </c>
      <c r="R54" s="18">
        <v>58.196</v>
      </c>
      <c r="S54" s="12"/>
      <c r="T54" s="12" t="s">
        <v>68</v>
      </c>
      <c r="U54" s="12" t="s">
        <v>68</v>
      </c>
      <c r="V54" s="12"/>
      <c r="W54" s="166"/>
      <c r="X54" s="12"/>
      <c r="Y54" s="56"/>
      <c r="Z54" s="12"/>
      <c r="AA54" s="12"/>
      <c r="AB54" s="24"/>
      <c r="AC54" s="24"/>
    </row>
    <row r="55" s="1" customFormat="1" ht="40" customHeight="1" spans="1:29">
      <c r="A55" s="12">
        <v>3.6</v>
      </c>
      <c r="B55" s="18">
        <f t="shared" si="7"/>
        <v>1.426</v>
      </c>
      <c r="C55" s="18"/>
      <c r="D55" s="18"/>
      <c r="E55" s="18">
        <v>1.426</v>
      </c>
      <c r="F55" s="18"/>
      <c r="G55" s="12"/>
      <c r="H55" s="12"/>
      <c r="I55" s="22" t="s">
        <v>572</v>
      </c>
      <c r="J55" s="22" t="s">
        <v>359</v>
      </c>
      <c r="K55" s="22" t="s">
        <v>41</v>
      </c>
      <c r="L55" s="22" t="s">
        <v>580</v>
      </c>
      <c r="M55" s="12" t="s">
        <v>561</v>
      </c>
      <c r="N55" s="24" t="s">
        <v>95</v>
      </c>
      <c r="O55" s="12">
        <v>713</v>
      </c>
      <c r="P55" s="12" t="s">
        <v>174</v>
      </c>
      <c r="Q55" s="12" t="s">
        <v>509</v>
      </c>
      <c r="R55" s="18">
        <v>1.426</v>
      </c>
      <c r="S55" s="12"/>
      <c r="T55" s="12" t="s">
        <v>68</v>
      </c>
      <c r="U55" s="12" t="s">
        <v>68</v>
      </c>
      <c r="V55" s="12"/>
      <c r="W55" s="166"/>
      <c r="X55" s="12"/>
      <c r="Y55" s="56"/>
      <c r="Z55" s="12"/>
      <c r="AA55" s="12"/>
      <c r="AB55" s="24"/>
      <c r="AC55" s="24"/>
    </row>
    <row r="56" s="1" customFormat="1" ht="40" customHeight="1" spans="1:29">
      <c r="A56" s="12">
        <v>3.7</v>
      </c>
      <c r="B56" s="18">
        <f t="shared" si="7"/>
        <v>3.5</v>
      </c>
      <c r="C56" s="18"/>
      <c r="D56" s="18"/>
      <c r="E56" s="18">
        <v>3.5</v>
      </c>
      <c r="F56" s="18"/>
      <c r="G56" s="12"/>
      <c r="H56" s="12"/>
      <c r="I56" s="22" t="s">
        <v>572</v>
      </c>
      <c r="J56" s="22" t="s">
        <v>359</v>
      </c>
      <c r="K56" s="22" t="s">
        <v>41</v>
      </c>
      <c r="L56" s="22" t="s">
        <v>581</v>
      </c>
      <c r="M56" s="12" t="s">
        <v>557</v>
      </c>
      <c r="N56" s="24" t="s">
        <v>95</v>
      </c>
      <c r="O56" s="12">
        <v>35</v>
      </c>
      <c r="P56" s="12" t="s">
        <v>302</v>
      </c>
      <c r="Q56" s="12" t="s">
        <v>509</v>
      </c>
      <c r="R56" s="18">
        <v>3.5</v>
      </c>
      <c r="S56" s="12"/>
      <c r="T56" s="12" t="s">
        <v>68</v>
      </c>
      <c r="U56" s="12" t="s">
        <v>68</v>
      </c>
      <c r="V56" s="12"/>
      <c r="W56" s="166"/>
      <c r="X56" s="12"/>
      <c r="Y56" s="56"/>
      <c r="Z56" s="12"/>
      <c r="AA56" s="12"/>
      <c r="AB56" s="24"/>
      <c r="AC56" s="24"/>
    </row>
    <row r="57" s="1" customFormat="1" ht="40" customHeight="1" spans="1:29">
      <c r="A57" s="12">
        <v>3.8</v>
      </c>
      <c r="B57" s="18">
        <f t="shared" si="7"/>
        <v>1.1</v>
      </c>
      <c r="C57" s="18"/>
      <c r="D57" s="18"/>
      <c r="E57" s="18">
        <v>1.1</v>
      </c>
      <c r="F57" s="18"/>
      <c r="G57" s="12"/>
      <c r="H57" s="12"/>
      <c r="I57" s="22" t="s">
        <v>572</v>
      </c>
      <c r="J57" s="22" t="s">
        <v>359</v>
      </c>
      <c r="K57" s="22" t="s">
        <v>41</v>
      </c>
      <c r="L57" s="22" t="s">
        <v>582</v>
      </c>
      <c r="M57" s="12" t="s">
        <v>571</v>
      </c>
      <c r="N57" s="24" t="s">
        <v>95</v>
      </c>
      <c r="O57" s="12">
        <v>22</v>
      </c>
      <c r="P57" s="12" t="s">
        <v>45</v>
      </c>
      <c r="Q57" s="12" t="s">
        <v>509</v>
      </c>
      <c r="R57" s="18">
        <v>1.1</v>
      </c>
      <c r="S57" s="12"/>
      <c r="T57" s="12" t="s">
        <v>68</v>
      </c>
      <c r="U57" s="12" t="s">
        <v>68</v>
      </c>
      <c r="V57" s="12"/>
      <c r="W57" s="166"/>
      <c r="X57" s="12"/>
      <c r="Y57" s="56"/>
      <c r="Z57" s="12"/>
      <c r="AA57" s="12"/>
      <c r="AB57" s="24"/>
      <c r="AC57" s="24"/>
    </row>
    <row r="58" s="1" customFormat="1" ht="40" customHeight="1" spans="1:29">
      <c r="A58" s="12">
        <v>3.9</v>
      </c>
      <c r="B58" s="18">
        <f t="shared" si="7"/>
        <v>2.6</v>
      </c>
      <c r="C58" s="18"/>
      <c r="D58" s="18"/>
      <c r="E58" s="18">
        <v>2.6</v>
      </c>
      <c r="F58" s="18"/>
      <c r="G58" s="12"/>
      <c r="H58" s="12"/>
      <c r="I58" s="22" t="s">
        <v>572</v>
      </c>
      <c r="J58" s="22" t="s">
        <v>359</v>
      </c>
      <c r="K58" s="22" t="s">
        <v>41</v>
      </c>
      <c r="L58" s="22" t="s">
        <v>583</v>
      </c>
      <c r="M58" s="12" t="s">
        <v>569</v>
      </c>
      <c r="N58" s="24" t="s">
        <v>95</v>
      </c>
      <c r="O58" s="12">
        <v>13</v>
      </c>
      <c r="P58" s="12" t="s">
        <v>357</v>
      </c>
      <c r="Q58" s="12" t="s">
        <v>509</v>
      </c>
      <c r="R58" s="18">
        <v>2.6</v>
      </c>
      <c r="S58" s="12"/>
      <c r="T58" s="12" t="s">
        <v>68</v>
      </c>
      <c r="U58" s="12" t="s">
        <v>68</v>
      </c>
      <c r="V58" s="12"/>
      <c r="W58" s="166"/>
      <c r="X58" s="12"/>
      <c r="Y58" s="56"/>
      <c r="Z58" s="12"/>
      <c r="AA58" s="12"/>
      <c r="AB58" s="24"/>
      <c r="AC58" s="24"/>
    </row>
    <row r="59" s="1" customFormat="1" ht="38.1" customHeight="1" spans="1:29">
      <c r="A59" s="12">
        <v>4</v>
      </c>
      <c r="B59" s="155">
        <f t="shared" ref="B59:B61" si="8">C59+D59+E59+F59+G59+H59</f>
        <v>158.30697</v>
      </c>
      <c r="C59" s="155"/>
      <c r="D59" s="155"/>
      <c r="E59" s="155"/>
      <c r="F59" s="155">
        <v>158.30697</v>
      </c>
      <c r="G59" s="127"/>
      <c r="H59" s="127"/>
      <c r="I59" s="22" t="s">
        <v>417</v>
      </c>
      <c r="J59" s="22" t="s">
        <v>418</v>
      </c>
      <c r="K59" s="22" t="s">
        <v>41</v>
      </c>
      <c r="L59" s="22" t="s">
        <v>584</v>
      </c>
      <c r="M59" s="127"/>
      <c r="N59" s="127"/>
      <c r="O59" s="127"/>
      <c r="P59" s="127"/>
      <c r="Q59" s="127"/>
      <c r="R59" s="127"/>
      <c r="S59" s="127"/>
      <c r="T59" s="127"/>
      <c r="U59" s="127"/>
      <c r="V59" s="127"/>
      <c r="W59" s="166"/>
      <c r="X59" s="127"/>
      <c r="Y59" s="176"/>
      <c r="Z59" s="127"/>
      <c r="AA59" s="127"/>
      <c r="AB59" s="116"/>
      <c r="AC59" s="116"/>
    </row>
    <row r="60" s="1" customFormat="1" ht="37" customHeight="1" spans="1:29">
      <c r="A60" s="12">
        <v>5</v>
      </c>
      <c r="B60" s="155">
        <f t="shared" si="8"/>
        <v>32.595</v>
      </c>
      <c r="C60" s="155"/>
      <c r="D60" s="155"/>
      <c r="E60" s="155"/>
      <c r="F60" s="155">
        <v>32.595</v>
      </c>
      <c r="G60" s="127"/>
      <c r="H60" s="127"/>
      <c r="I60" s="126" t="s">
        <v>585</v>
      </c>
      <c r="J60" s="22" t="s">
        <v>418</v>
      </c>
      <c r="K60" s="22" t="s">
        <v>41</v>
      </c>
      <c r="L60" s="126" t="s">
        <v>586</v>
      </c>
      <c r="M60" s="127"/>
      <c r="N60" s="127"/>
      <c r="O60" s="127"/>
      <c r="P60" s="127"/>
      <c r="Q60" s="127"/>
      <c r="R60" s="127"/>
      <c r="S60" s="127"/>
      <c r="T60" s="127"/>
      <c r="U60" s="127"/>
      <c r="V60" s="127"/>
      <c r="W60" s="166"/>
      <c r="X60" s="127"/>
      <c r="Y60" s="176"/>
      <c r="Z60" s="127"/>
      <c r="AA60" s="127"/>
      <c r="AB60" s="116"/>
      <c r="AC60" s="116"/>
    </row>
    <row r="61" s="1" customFormat="1" ht="48" customHeight="1" spans="1:29">
      <c r="A61" s="12">
        <v>6</v>
      </c>
      <c r="B61" s="18">
        <f t="shared" si="8"/>
        <v>70.1544</v>
      </c>
      <c r="C61" s="18"/>
      <c r="D61" s="18"/>
      <c r="E61" s="18"/>
      <c r="F61" s="18">
        <v>70.1544</v>
      </c>
      <c r="G61" s="12"/>
      <c r="H61" s="12"/>
      <c r="I61" s="22" t="s">
        <v>587</v>
      </c>
      <c r="J61" s="22" t="s">
        <v>40</v>
      </c>
      <c r="K61" s="22" t="s">
        <v>41</v>
      </c>
      <c r="L61" s="22" t="s">
        <v>587</v>
      </c>
      <c r="M61" s="12" t="s">
        <v>373</v>
      </c>
      <c r="N61" s="24" t="s">
        <v>95</v>
      </c>
      <c r="O61" s="12">
        <v>14704.1</v>
      </c>
      <c r="P61" s="12" t="s">
        <v>357</v>
      </c>
      <c r="Q61" s="12" t="s">
        <v>509</v>
      </c>
      <c r="R61" s="18">
        <v>70.1544</v>
      </c>
      <c r="S61" s="12"/>
      <c r="T61" s="12" t="s">
        <v>68</v>
      </c>
      <c r="U61" s="12" t="s">
        <v>68</v>
      </c>
      <c r="V61" s="12"/>
      <c r="W61" s="166"/>
      <c r="X61" s="12"/>
      <c r="Y61" s="56"/>
      <c r="Z61" s="12"/>
      <c r="AA61" s="24"/>
      <c r="AB61" s="24"/>
      <c r="AC61" s="22"/>
    </row>
    <row r="62" s="1" customFormat="1" ht="58" customHeight="1" spans="1:29">
      <c r="A62" s="12">
        <v>7</v>
      </c>
      <c r="B62" s="18">
        <f>C62</f>
        <v>121.194</v>
      </c>
      <c r="C62" s="18">
        <v>121.194</v>
      </c>
      <c r="D62" s="18"/>
      <c r="E62" s="18"/>
      <c r="F62" s="18"/>
      <c r="G62" s="12"/>
      <c r="H62" s="12"/>
      <c r="I62" s="12" t="s">
        <v>588</v>
      </c>
      <c r="J62" s="12" t="s">
        <v>589</v>
      </c>
      <c r="K62" s="12" t="s">
        <v>41</v>
      </c>
      <c r="L62" s="12" t="s">
        <v>590</v>
      </c>
      <c r="M62" s="12" t="s">
        <v>591</v>
      </c>
      <c r="N62" s="24" t="s">
        <v>95</v>
      </c>
      <c r="O62" s="12">
        <v>40398</v>
      </c>
      <c r="P62" s="12" t="s">
        <v>174</v>
      </c>
      <c r="Q62" s="12" t="s">
        <v>509</v>
      </c>
      <c r="R62" s="18">
        <v>121.194</v>
      </c>
      <c r="S62" s="12"/>
      <c r="T62" s="12" t="s">
        <v>68</v>
      </c>
      <c r="U62" s="12" t="s">
        <v>68</v>
      </c>
      <c r="V62" s="12"/>
      <c r="W62" s="166"/>
      <c r="X62" s="12"/>
      <c r="Y62" s="56"/>
      <c r="Z62" s="12"/>
      <c r="AA62" s="24"/>
      <c r="AB62" s="24"/>
      <c r="AC62" s="24"/>
    </row>
    <row r="63" s="143" customFormat="1" ht="60.95" customHeight="1" spans="1:29">
      <c r="A63" s="12">
        <v>8</v>
      </c>
      <c r="B63" s="18">
        <f t="shared" ref="B63:B69" si="9">SUM(C63:H63)</f>
        <v>26.4</v>
      </c>
      <c r="C63" s="18"/>
      <c r="D63" s="18"/>
      <c r="E63" s="18"/>
      <c r="F63" s="18">
        <v>26.4</v>
      </c>
      <c r="G63" s="12"/>
      <c r="H63" s="12"/>
      <c r="I63" s="22" t="s">
        <v>592</v>
      </c>
      <c r="J63" s="12" t="s">
        <v>445</v>
      </c>
      <c r="K63" s="12" t="s">
        <v>41</v>
      </c>
      <c r="L63" s="12" t="s">
        <v>593</v>
      </c>
      <c r="M63" s="12" t="s">
        <v>594</v>
      </c>
      <c r="N63" s="24" t="s">
        <v>95</v>
      </c>
      <c r="O63" s="12">
        <v>330</v>
      </c>
      <c r="P63" s="12" t="s">
        <v>174</v>
      </c>
      <c r="Q63" s="12" t="s">
        <v>509</v>
      </c>
      <c r="R63" s="12">
        <v>26.4</v>
      </c>
      <c r="S63" s="12"/>
      <c r="T63" s="12" t="s">
        <v>68</v>
      </c>
      <c r="U63" s="12" t="s">
        <v>68</v>
      </c>
      <c r="V63" s="16"/>
      <c r="W63" s="166"/>
      <c r="X63" s="12"/>
      <c r="Y63" s="56"/>
      <c r="Z63" s="12"/>
      <c r="AA63" s="12"/>
      <c r="AB63" s="24"/>
      <c r="AC63" s="24"/>
    </row>
    <row r="64" s="143" customFormat="1" ht="60.95" customHeight="1" spans="1:29">
      <c r="A64" s="12">
        <v>9</v>
      </c>
      <c r="B64" s="18">
        <f t="shared" si="9"/>
        <v>1.3903</v>
      </c>
      <c r="C64" s="18"/>
      <c r="D64" s="18"/>
      <c r="E64" s="18"/>
      <c r="F64" s="18">
        <v>1.3903</v>
      </c>
      <c r="G64" s="12"/>
      <c r="H64" s="12"/>
      <c r="I64" s="22" t="s">
        <v>595</v>
      </c>
      <c r="J64" s="12" t="s">
        <v>445</v>
      </c>
      <c r="K64" s="12" t="s">
        <v>41</v>
      </c>
      <c r="L64" s="12" t="s">
        <v>596</v>
      </c>
      <c r="M64" s="12"/>
      <c r="N64" s="12"/>
      <c r="O64" s="12"/>
      <c r="P64" s="12"/>
      <c r="Q64" s="12"/>
      <c r="R64" s="12"/>
      <c r="S64" s="12"/>
      <c r="T64" s="12"/>
      <c r="U64" s="12"/>
      <c r="V64" s="16"/>
      <c r="W64" s="166"/>
      <c r="X64" s="12"/>
      <c r="Y64" s="56"/>
      <c r="Z64" s="12"/>
      <c r="AA64" s="12"/>
      <c r="AB64" s="24"/>
      <c r="AC64" s="24"/>
    </row>
    <row r="65" s="1" customFormat="1" ht="35.1" customHeight="1" spans="1:29">
      <c r="A65" s="12">
        <v>10</v>
      </c>
      <c r="B65" s="18">
        <f t="shared" ref="B65:B72" si="10">C65+D65+E65+F65+G65+H65</f>
        <v>24.6</v>
      </c>
      <c r="C65" s="18"/>
      <c r="D65" s="18"/>
      <c r="E65" s="18"/>
      <c r="F65" s="18">
        <v>24.6</v>
      </c>
      <c r="G65" s="12"/>
      <c r="H65" s="12"/>
      <c r="I65" s="22" t="s">
        <v>597</v>
      </c>
      <c r="J65" s="12" t="s">
        <v>445</v>
      </c>
      <c r="K65" s="22" t="s">
        <v>41</v>
      </c>
      <c r="L65" s="22" t="s">
        <v>598</v>
      </c>
      <c r="M65" s="22" t="s">
        <v>597</v>
      </c>
      <c r="N65" s="24" t="s">
        <v>95</v>
      </c>
      <c r="O65" s="22">
        <v>41</v>
      </c>
      <c r="P65" s="22" t="s">
        <v>45</v>
      </c>
      <c r="Q65" s="12" t="s">
        <v>509</v>
      </c>
      <c r="R65" s="18">
        <v>24.6</v>
      </c>
      <c r="S65" s="12"/>
      <c r="T65" s="12" t="s">
        <v>68</v>
      </c>
      <c r="U65" s="12" t="s">
        <v>68</v>
      </c>
      <c r="V65" s="12"/>
      <c r="W65" s="166"/>
      <c r="X65" s="12"/>
      <c r="Y65" s="56"/>
      <c r="Z65" s="12"/>
      <c r="AA65" s="12"/>
      <c r="AB65" s="24"/>
      <c r="AC65" s="24"/>
    </row>
    <row r="66" s="1" customFormat="1" ht="59" customHeight="1" spans="1:29">
      <c r="A66" s="12">
        <v>11</v>
      </c>
      <c r="B66" s="18">
        <f t="shared" si="10"/>
        <v>1.65</v>
      </c>
      <c r="C66" s="18"/>
      <c r="D66" s="18"/>
      <c r="E66" s="18"/>
      <c r="F66" s="18">
        <v>1.65</v>
      </c>
      <c r="G66" s="12"/>
      <c r="H66" s="12"/>
      <c r="I66" s="22" t="s">
        <v>599</v>
      </c>
      <c r="J66" s="12" t="s">
        <v>445</v>
      </c>
      <c r="K66" s="22" t="s">
        <v>41</v>
      </c>
      <c r="L66" s="22" t="s">
        <v>600</v>
      </c>
      <c r="M66" s="12" t="s">
        <v>601</v>
      </c>
      <c r="N66" s="24" t="s">
        <v>95</v>
      </c>
      <c r="O66" s="12">
        <v>33</v>
      </c>
      <c r="P66" s="12" t="s">
        <v>302</v>
      </c>
      <c r="Q66" s="12" t="s">
        <v>509</v>
      </c>
      <c r="R66" s="18">
        <v>1.65</v>
      </c>
      <c r="S66" s="12"/>
      <c r="T66" s="12" t="s">
        <v>68</v>
      </c>
      <c r="U66" s="12" t="s">
        <v>68</v>
      </c>
      <c r="V66" s="12"/>
      <c r="W66" s="166"/>
      <c r="X66" s="12"/>
      <c r="Y66" s="56"/>
      <c r="Z66" s="12"/>
      <c r="AA66" s="12"/>
      <c r="AB66" s="24"/>
      <c r="AC66" s="24"/>
    </row>
    <row r="67" s="1" customFormat="1" ht="50" customHeight="1" spans="1:29">
      <c r="A67" s="12">
        <v>12</v>
      </c>
      <c r="B67" s="22">
        <f t="shared" si="9"/>
        <v>33.96</v>
      </c>
      <c r="C67" s="12"/>
      <c r="D67" s="12"/>
      <c r="E67" s="22"/>
      <c r="F67" s="22">
        <v>33.96</v>
      </c>
      <c r="G67" s="12"/>
      <c r="H67" s="12"/>
      <c r="I67" s="22" t="s">
        <v>602</v>
      </c>
      <c r="J67" s="12" t="s">
        <v>445</v>
      </c>
      <c r="K67" s="22" t="s">
        <v>41</v>
      </c>
      <c r="L67" s="12" t="s">
        <v>603</v>
      </c>
      <c r="M67" s="12" t="s">
        <v>604</v>
      </c>
      <c r="N67" s="24" t="s">
        <v>95</v>
      </c>
      <c r="O67" s="12">
        <v>5660</v>
      </c>
      <c r="P67" s="12" t="s">
        <v>288</v>
      </c>
      <c r="Q67" s="12" t="s">
        <v>509</v>
      </c>
      <c r="R67" s="22">
        <v>33.96</v>
      </c>
      <c r="S67" s="12"/>
      <c r="T67" s="12" t="s">
        <v>68</v>
      </c>
      <c r="U67" s="12" t="s">
        <v>68</v>
      </c>
      <c r="V67" s="12"/>
      <c r="W67" s="166"/>
      <c r="X67" s="12"/>
      <c r="Y67" s="56"/>
      <c r="Z67" s="12"/>
      <c r="AA67" s="12"/>
      <c r="AB67" s="24"/>
      <c r="AC67" s="24"/>
    </row>
    <row r="68" s="1" customFormat="1" ht="68" customHeight="1" spans="1:29">
      <c r="A68" s="12">
        <v>13</v>
      </c>
      <c r="B68" s="22">
        <f t="shared" si="9"/>
        <v>3</v>
      </c>
      <c r="C68" s="12"/>
      <c r="D68" s="12"/>
      <c r="E68" s="22"/>
      <c r="F68" s="22">
        <v>3</v>
      </c>
      <c r="G68" s="12"/>
      <c r="H68" s="12"/>
      <c r="I68" s="22" t="s">
        <v>605</v>
      </c>
      <c r="J68" s="12" t="s">
        <v>445</v>
      </c>
      <c r="K68" s="22" t="s">
        <v>41</v>
      </c>
      <c r="L68" s="12" t="s">
        <v>606</v>
      </c>
      <c r="M68" s="12"/>
      <c r="N68" s="24"/>
      <c r="O68" s="12"/>
      <c r="P68" s="12"/>
      <c r="Q68" s="12"/>
      <c r="R68" s="12"/>
      <c r="S68" s="12"/>
      <c r="T68" s="12"/>
      <c r="U68" s="12"/>
      <c r="V68" s="12"/>
      <c r="W68" s="166"/>
      <c r="X68" s="12"/>
      <c r="Y68" s="56"/>
      <c r="Z68" s="12"/>
      <c r="AA68" s="12"/>
      <c r="AB68" s="24"/>
      <c r="AC68" s="24"/>
    </row>
    <row r="69" s="1" customFormat="1" ht="35" customHeight="1" spans="1:29">
      <c r="A69" s="12">
        <v>14</v>
      </c>
      <c r="B69" s="22">
        <f t="shared" si="9"/>
        <v>20.697</v>
      </c>
      <c r="C69" s="12"/>
      <c r="D69" s="12"/>
      <c r="E69" s="22"/>
      <c r="F69" s="22">
        <v>20.697</v>
      </c>
      <c r="G69" s="12"/>
      <c r="H69" s="12"/>
      <c r="I69" s="22" t="s">
        <v>607</v>
      </c>
      <c r="J69" s="12" t="s">
        <v>445</v>
      </c>
      <c r="K69" s="22" t="s">
        <v>41</v>
      </c>
      <c r="L69" s="12" t="s">
        <v>608</v>
      </c>
      <c r="M69" s="12" t="s">
        <v>553</v>
      </c>
      <c r="N69" s="24" t="s">
        <v>95</v>
      </c>
      <c r="O69" s="12">
        <v>689.9</v>
      </c>
      <c r="P69" s="12" t="s">
        <v>105</v>
      </c>
      <c r="Q69" s="12" t="s">
        <v>509</v>
      </c>
      <c r="R69" s="12">
        <v>20.697</v>
      </c>
      <c r="S69" s="12"/>
      <c r="T69" s="12" t="s">
        <v>68</v>
      </c>
      <c r="U69" s="12" t="s">
        <v>68</v>
      </c>
      <c r="V69" s="12"/>
      <c r="W69" s="166"/>
      <c r="X69" s="12"/>
      <c r="Y69" s="56"/>
      <c r="Z69" s="12"/>
      <c r="AA69" s="12"/>
      <c r="AB69" s="24"/>
      <c r="AC69" s="24"/>
    </row>
    <row r="70" s="1" customFormat="1" ht="51" customHeight="1" spans="1:29">
      <c r="A70" s="12">
        <v>15</v>
      </c>
      <c r="B70" s="18">
        <f t="shared" si="10"/>
        <v>56.4705</v>
      </c>
      <c r="C70" s="18"/>
      <c r="D70" s="18">
        <v>56.4705</v>
      </c>
      <c r="E70" s="18"/>
      <c r="F70" s="18"/>
      <c r="G70" s="12"/>
      <c r="H70" s="12"/>
      <c r="I70" s="22" t="s">
        <v>609</v>
      </c>
      <c r="J70" s="12" t="s">
        <v>445</v>
      </c>
      <c r="K70" s="22" t="s">
        <v>41</v>
      </c>
      <c r="L70" s="22" t="s">
        <v>610</v>
      </c>
      <c r="M70" s="12"/>
      <c r="N70" s="12"/>
      <c r="O70" s="12"/>
      <c r="P70" s="12"/>
      <c r="Q70" s="12"/>
      <c r="R70" s="12"/>
      <c r="S70" s="12"/>
      <c r="T70" s="12"/>
      <c r="U70" s="12"/>
      <c r="V70" s="12"/>
      <c r="W70" s="166"/>
      <c r="X70" s="12"/>
      <c r="Y70" s="56"/>
      <c r="Z70" s="12"/>
      <c r="AA70" s="12"/>
      <c r="AB70" s="24"/>
      <c r="AC70" s="24"/>
    </row>
    <row r="71" s="1" customFormat="1" ht="36.95" customHeight="1" spans="1:29">
      <c r="A71" s="12">
        <v>16</v>
      </c>
      <c r="B71" s="18">
        <f t="shared" si="10"/>
        <v>110.16</v>
      </c>
      <c r="C71" s="18"/>
      <c r="D71" s="18"/>
      <c r="E71" s="18">
        <v>28.92</v>
      </c>
      <c r="F71" s="18">
        <v>81.24</v>
      </c>
      <c r="G71" s="12"/>
      <c r="H71" s="12"/>
      <c r="I71" s="22" t="s">
        <v>611</v>
      </c>
      <c r="J71" s="12" t="s">
        <v>445</v>
      </c>
      <c r="K71" s="22" t="s">
        <v>41</v>
      </c>
      <c r="L71" s="22" t="s">
        <v>612</v>
      </c>
      <c r="M71" s="12" t="s">
        <v>173</v>
      </c>
      <c r="N71" s="24" t="s">
        <v>95</v>
      </c>
      <c r="O71" s="12">
        <v>11016</v>
      </c>
      <c r="P71" s="12" t="s">
        <v>174</v>
      </c>
      <c r="Q71" s="12" t="s">
        <v>509</v>
      </c>
      <c r="R71" s="12">
        <v>110.16</v>
      </c>
      <c r="S71" s="12"/>
      <c r="T71" s="12" t="s">
        <v>68</v>
      </c>
      <c r="U71" s="12" t="s">
        <v>68</v>
      </c>
      <c r="V71" s="12"/>
      <c r="W71" s="166"/>
      <c r="X71" s="12"/>
      <c r="Y71" s="56"/>
      <c r="Z71" s="12"/>
      <c r="AA71" s="12"/>
      <c r="AB71" s="24"/>
      <c r="AC71" s="24"/>
    </row>
    <row r="72" s="1" customFormat="1" ht="39" customHeight="1" spans="1:29">
      <c r="A72" s="12">
        <v>17</v>
      </c>
      <c r="B72" s="18">
        <f t="shared" si="10"/>
        <v>5</v>
      </c>
      <c r="C72" s="18"/>
      <c r="D72" s="18"/>
      <c r="E72" s="18"/>
      <c r="F72" s="18">
        <v>5</v>
      </c>
      <c r="G72" s="12"/>
      <c r="H72" s="12"/>
      <c r="I72" s="22" t="s">
        <v>613</v>
      </c>
      <c r="J72" s="22" t="s">
        <v>614</v>
      </c>
      <c r="K72" s="22" t="s">
        <v>41</v>
      </c>
      <c r="L72" s="12" t="s">
        <v>615</v>
      </c>
      <c r="M72" s="12"/>
      <c r="N72" s="12"/>
      <c r="O72" s="12"/>
      <c r="P72" s="12"/>
      <c r="Q72" s="12"/>
      <c r="R72" s="12"/>
      <c r="S72" s="12"/>
      <c r="T72" s="12"/>
      <c r="U72" s="12"/>
      <c r="V72" s="12"/>
      <c r="W72" s="166"/>
      <c r="X72" s="12"/>
      <c r="Y72" s="56"/>
      <c r="Z72" s="12"/>
      <c r="AA72" s="12"/>
      <c r="AB72" s="24"/>
      <c r="AC72" s="24"/>
    </row>
    <row r="73" s="1" customFormat="1" ht="42.75" spans="1:29">
      <c r="A73" s="12">
        <v>18</v>
      </c>
      <c r="B73" s="150">
        <v>10</v>
      </c>
      <c r="C73" s="177"/>
      <c r="D73" s="177"/>
      <c r="E73" s="177"/>
      <c r="F73" s="150">
        <v>10</v>
      </c>
      <c r="G73" s="134"/>
      <c r="H73" s="134"/>
      <c r="I73" s="22" t="s">
        <v>613</v>
      </c>
      <c r="J73" s="22" t="s">
        <v>616</v>
      </c>
      <c r="K73" s="23" t="s">
        <v>462</v>
      </c>
      <c r="L73" s="12" t="s">
        <v>617</v>
      </c>
      <c r="M73" s="24" t="s">
        <v>618</v>
      </c>
      <c r="N73" s="24" t="s">
        <v>209</v>
      </c>
      <c r="O73" s="24">
        <v>450</v>
      </c>
      <c r="P73" s="24" t="s">
        <v>282</v>
      </c>
      <c r="Q73" s="24">
        <v>2018</v>
      </c>
      <c r="R73" s="24">
        <v>10</v>
      </c>
      <c r="S73" s="24">
        <v>10</v>
      </c>
      <c r="T73" s="23" t="s">
        <v>619</v>
      </c>
      <c r="U73" s="23" t="s">
        <v>619</v>
      </c>
      <c r="V73" s="134"/>
      <c r="W73" s="166" t="s">
        <v>48</v>
      </c>
      <c r="X73" s="23"/>
      <c r="Y73" s="134"/>
      <c r="Z73" s="134"/>
      <c r="AA73" s="134"/>
      <c r="AB73" s="134"/>
      <c r="AC73" s="57" t="s">
        <v>620</v>
      </c>
    </row>
    <row r="74" s="1" customFormat="1" ht="42.75" spans="1:29">
      <c r="A74" s="12">
        <v>19</v>
      </c>
      <c r="B74" s="150">
        <v>10</v>
      </c>
      <c r="C74" s="177"/>
      <c r="D74" s="177"/>
      <c r="E74" s="177"/>
      <c r="F74" s="150">
        <v>10</v>
      </c>
      <c r="G74" s="134"/>
      <c r="H74" s="134"/>
      <c r="I74" s="22" t="s">
        <v>613</v>
      </c>
      <c r="J74" s="22" t="s">
        <v>616</v>
      </c>
      <c r="K74" s="23" t="s">
        <v>621</v>
      </c>
      <c r="L74" s="12" t="s">
        <v>622</v>
      </c>
      <c r="M74" s="24" t="s">
        <v>623</v>
      </c>
      <c r="N74" s="24" t="s">
        <v>209</v>
      </c>
      <c r="O74" s="24">
        <v>188</v>
      </c>
      <c r="P74" s="24" t="s">
        <v>282</v>
      </c>
      <c r="Q74" s="24">
        <v>2018</v>
      </c>
      <c r="R74" s="24">
        <v>10</v>
      </c>
      <c r="S74" s="24">
        <v>10</v>
      </c>
      <c r="T74" s="23" t="s">
        <v>624</v>
      </c>
      <c r="U74" s="23" t="s">
        <v>624</v>
      </c>
      <c r="V74" s="134"/>
      <c r="W74" s="166"/>
      <c r="X74" s="23"/>
      <c r="Y74" s="134"/>
      <c r="Z74" s="134"/>
      <c r="AA74" s="134"/>
      <c r="AB74" s="134"/>
      <c r="AC74" s="57" t="s">
        <v>625</v>
      </c>
    </row>
    <row r="75" s="144" customFormat="1" ht="35" customHeight="1" spans="1:29">
      <c r="A75" s="11">
        <v>20</v>
      </c>
      <c r="B75" s="178">
        <f>C75+D75+E75+F75+G75+H75</f>
        <v>14.5</v>
      </c>
      <c r="C75" s="79"/>
      <c r="D75" s="79"/>
      <c r="E75" s="178"/>
      <c r="F75" s="119">
        <v>14.5</v>
      </c>
      <c r="G75" s="179"/>
      <c r="H75" s="79"/>
      <c r="I75" s="55" t="s">
        <v>613</v>
      </c>
      <c r="J75" s="55" t="s">
        <v>626</v>
      </c>
      <c r="K75" s="55" t="s">
        <v>41</v>
      </c>
      <c r="L75" s="11" t="s">
        <v>627</v>
      </c>
      <c r="M75" s="179"/>
      <c r="N75" s="79"/>
      <c r="O75" s="79"/>
      <c r="P75" s="79"/>
      <c r="Q75" s="79"/>
      <c r="R75" s="79"/>
      <c r="S75" s="79"/>
      <c r="T75" s="79"/>
      <c r="U75" s="79"/>
      <c r="V75" s="79"/>
      <c r="W75" s="192"/>
      <c r="X75" s="79"/>
      <c r="Y75" s="193"/>
      <c r="Z75" s="79"/>
      <c r="AA75" s="79"/>
      <c r="AB75" s="194"/>
      <c r="AC75" s="194"/>
    </row>
    <row r="76" s="143" customFormat="1" ht="35" customHeight="1" spans="1:29">
      <c r="A76" s="12">
        <v>20.1</v>
      </c>
      <c r="B76" s="129">
        <f t="shared" ref="B76:B78" si="11">SUM(C76:H76)</f>
        <v>3.5</v>
      </c>
      <c r="C76" s="88"/>
      <c r="D76" s="88"/>
      <c r="E76" s="129"/>
      <c r="F76" s="180">
        <v>3.5</v>
      </c>
      <c r="G76" s="32"/>
      <c r="H76" s="88"/>
      <c r="I76" s="22" t="s">
        <v>613</v>
      </c>
      <c r="J76" s="22" t="s">
        <v>626</v>
      </c>
      <c r="K76" s="22" t="s">
        <v>41</v>
      </c>
      <c r="L76" s="12" t="s">
        <v>628</v>
      </c>
      <c r="M76" s="12" t="s">
        <v>629</v>
      </c>
      <c r="N76" s="24" t="s">
        <v>95</v>
      </c>
      <c r="O76" s="88">
        <v>3</v>
      </c>
      <c r="P76" s="32" t="s">
        <v>96</v>
      </c>
      <c r="Q76" s="88" t="s">
        <v>630</v>
      </c>
      <c r="R76" s="180">
        <v>3.5</v>
      </c>
      <c r="S76" s="88"/>
      <c r="T76" s="12" t="s">
        <v>68</v>
      </c>
      <c r="U76" s="12" t="s">
        <v>68</v>
      </c>
      <c r="V76" s="88"/>
      <c r="W76" s="192"/>
      <c r="X76" s="88"/>
      <c r="Y76" s="195"/>
      <c r="Z76" s="88"/>
      <c r="AA76" s="88"/>
      <c r="AB76" s="41"/>
      <c r="AC76" s="41"/>
    </row>
    <row r="77" s="143" customFormat="1" ht="35" customHeight="1" spans="1:29">
      <c r="A77" s="12">
        <v>20.2</v>
      </c>
      <c r="B77" s="129">
        <f t="shared" si="11"/>
        <v>10</v>
      </c>
      <c r="C77" s="88"/>
      <c r="D77" s="88"/>
      <c r="E77" s="129"/>
      <c r="F77" s="180">
        <v>10</v>
      </c>
      <c r="G77" s="32"/>
      <c r="H77" s="88"/>
      <c r="I77" s="22" t="s">
        <v>613</v>
      </c>
      <c r="J77" s="22" t="s">
        <v>626</v>
      </c>
      <c r="K77" s="22" t="s">
        <v>41</v>
      </c>
      <c r="L77" s="12" t="s">
        <v>631</v>
      </c>
      <c r="M77" s="12" t="s">
        <v>632</v>
      </c>
      <c r="N77" s="24" t="s">
        <v>95</v>
      </c>
      <c r="O77" s="88">
        <v>2</v>
      </c>
      <c r="P77" s="32" t="s">
        <v>96</v>
      </c>
      <c r="Q77" s="88" t="s">
        <v>630</v>
      </c>
      <c r="R77" s="180">
        <v>10</v>
      </c>
      <c r="S77" s="88"/>
      <c r="T77" s="12" t="s">
        <v>68</v>
      </c>
      <c r="U77" s="12" t="s">
        <v>68</v>
      </c>
      <c r="V77" s="88"/>
      <c r="W77" s="192"/>
      <c r="X77" s="88"/>
      <c r="Y77" s="195"/>
      <c r="Z77" s="88"/>
      <c r="AA77" s="88"/>
      <c r="AB77" s="41"/>
      <c r="AC77" s="41"/>
    </row>
    <row r="78" s="143" customFormat="1" ht="35" customHeight="1" spans="1:29">
      <c r="A78" s="12">
        <v>20.3</v>
      </c>
      <c r="B78" s="129">
        <f t="shared" si="11"/>
        <v>1</v>
      </c>
      <c r="C78" s="88"/>
      <c r="D78" s="88"/>
      <c r="E78" s="129"/>
      <c r="F78" s="180">
        <v>1</v>
      </c>
      <c r="G78" s="32"/>
      <c r="H78" s="88"/>
      <c r="I78" s="22" t="s">
        <v>613</v>
      </c>
      <c r="J78" s="22" t="s">
        <v>626</v>
      </c>
      <c r="K78" s="22" t="s">
        <v>41</v>
      </c>
      <c r="L78" s="12" t="s">
        <v>633</v>
      </c>
      <c r="M78" s="12" t="s">
        <v>634</v>
      </c>
      <c r="N78" s="24" t="s">
        <v>95</v>
      </c>
      <c r="O78" s="88">
        <v>1</v>
      </c>
      <c r="P78" s="32" t="s">
        <v>96</v>
      </c>
      <c r="Q78" s="88" t="s">
        <v>630</v>
      </c>
      <c r="R78" s="180">
        <v>1</v>
      </c>
      <c r="S78" s="88"/>
      <c r="T78" s="12" t="s">
        <v>68</v>
      </c>
      <c r="U78" s="12" t="s">
        <v>68</v>
      </c>
      <c r="V78" s="88"/>
      <c r="W78" s="192"/>
      <c r="X78" s="88"/>
      <c r="Y78" s="195"/>
      <c r="Z78" s="88"/>
      <c r="AA78" s="88"/>
      <c r="AB78" s="41"/>
      <c r="AC78" s="41"/>
    </row>
    <row r="79" s="1" customFormat="1" ht="79" customHeight="1" spans="1:29">
      <c r="A79" s="12">
        <v>21</v>
      </c>
      <c r="B79" s="18">
        <f>C79+D79+E79+F79+G79+H79</f>
        <v>42</v>
      </c>
      <c r="C79" s="18"/>
      <c r="D79" s="18"/>
      <c r="E79" s="18"/>
      <c r="F79" s="18">
        <v>42</v>
      </c>
      <c r="G79" s="12"/>
      <c r="H79" s="12"/>
      <c r="I79" s="22" t="s">
        <v>635</v>
      </c>
      <c r="J79" s="22" t="s">
        <v>636</v>
      </c>
      <c r="K79" s="22" t="s">
        <v>637</v>
      </c>
      <c r="L79" s="22" t="s">
        <v>638</v>
      </c>
      <c r="M79" s="12" t="s">
        <v>639</v>
      </c>
      <c r="N79" s="12" t="s">
        <v>209</v>
      </c>
      <c r="O79" s="12" t="s">
        <v>640</v>
      </c>
      <c r="P79" s="12" t="s">
        <v>641</v>
      </c>
      <c r="Q79" s="12">
        <v>2018.09</v>
      </c>
      <c r="R79" s="12">
        <v>42</v>
      </c>
      <c r="S79" s="12">
        <v>10</v>
      </c>
      <c r="T79" s="12"/>
      <c r="U79" s="12"/>
      <c r="V79" s="134"/>
      <c r="W79" s="166"/>
      <c r="X79" s="12"/>
      <c r="Y79" s="12"/>
      <c r="Z79" s="196"/>
      <c r="AA79" s="12"/>
      <c r="AB79" s="24"/>
      <c r="AC79" s="24"/>
    </row>
    <row r="80" s="3" customFormat="1" ht="97" customHeight="1" spans="1:29">
      <c r="A80" s="11">
        <v>22</v>
      </c>
      <c r="B80" s="149">
        <f t="shared" ref="B80:B90" si="12">SUM(C80:H80)</f>
        <v>23.1115</v>
      </c>
      <c r="C80" s="149"/>
      <c r="D80" s="149"/>
      <c r="E80" s="149"/>
      <c r="F80" s="149">
        <v>23.1115</v>
      </c>
      <c r="G80" s="11"/>
      <c r="H80" s="11"/>
      <c r="I80" s="11" t="s">
        <v>642</v>
      </c>
      <c r="J80" s="11" t="s">
        <v>421</v>
      </c>
      <c r="K80" s="11" t="s">
        <v>41</v>
      </c>
      <c r="L80" s="11" t="s">
        <v>643</v>
      </c>
      <c r="M80" s="11"/>
      <c r="N80" s="11"/>
      <c r="O80" s="11"/>
      <c r="P80" s="11"/>
      <c r="Q80" s="11"/>
      <c r="R80" s="11"/>
      <c r="S80" s="11"/>
      <c r="T80" s="11"/>
      <c r="U80" s="11"/>
      <c r="V80" s="11"/>
      <c r="W80" s="166"/>
      <c r="X80" s="11"/>
      <c r="Y80" s="11"/>
      <c r="Z80" s="11"/>
      <c r="AA80" s="11"/>
      <c r="AB80" s="11"/>
      <c r="AC80" s="11"/>
    </row>
    <row r="81" s="1" customFormat="1" ht="40" customHeight="1" spans="1:29">
      <c r="A81" s="12">
        <v>22.1</v>
      </c>
      <c r="B81" s="18">
        <f t="shared" si="12"/>
        <v>5.333</v>
      </c>
      <c r="C81" s="18"/>
      <c r="D81" s="18"/>
      <c r="E81" s="18"/>
      <c r="F81" s="18">
        <v>5.333</v>
      </c>
      <c r="G81" s="12"/>
      <c r="H81" s="12"/>
      <c r="I81" s="12" t="s">
        <v>642</v>
      </c>
      <c r="J81" s="12" t="s">
        <v>421</v>
      </c>
      <c r="K81" s="12" t="s">
        <v>41</v>
      </c>
      <c r="L81" s="12" t="s">
        <v>644</v>
      </c>
      <c r="M81" s="12" t="s">
        <v>645</v>
      </c>
      <c r="N81" s="24" t="s">
        <v>95</v>
      </c>
      <c r="O81" s="12">
        <v>53.3</v>
      </c>
      <c r="P81" s="12" t="s">
        <v>105</v>
      </c>
      <c r="Q81" s="12" t="s">
        <v>509</v>
      </c>
      <c r="R81" s="18">
        <v>5.333</v>
      </c>
      <c r="S81" s="12"/>
      <c r="T81" s="12" t="s">
        <v>68</v>
      </c>
      <c r="U81" s="12" t="s">
        <v>68</v>
      </c>
      <c r="V81" s="12"/>
      <c r="W81" s="166"/>
      <c r="X81" s="12"/>
      <c r="Y81" s="56"/>
      <c r="Z81" s="12"/>
      <c r="AA81" s="12"/>
      <c r="AB81" s="12"/>
      <c r="AC81" s="12"/>
    </row>
    <row r="82" s="1" customFormat="1" ht="40" customHeight="1" spans="1:29">
      <c r="A82" s="12">
        <v>22.2</v>
      </c>
      <c r="B82" s="18">
        <f t="shared" si="12"/>
        <v>0.032</v>
      </c>
      <c r="C82" s="18"/>
      <c r="D82" s="18"/>
      <c r="E82" s="18"/>
      <c r="F82" s="18">
        <v>0.032</v>
      </c>
      <c r="G82" s="12"/>
      <c r="H82" s="12"/>
      <c r="I82" s="12" t="s">
        <v>642</v>
      </c>
      <c r="J82" s="12" t="s">
        <v>421</v>
      </c>
      <c r="K82" s="12" t="s">
        <v>41</v>
      </c>
      <c r="L82" s="12" t="s">
        <v>646</v>
      </c>
      <c r="M82" s="12" t="s">
        <v>647</v>
      </c>
      <c r="N82" s="24" t="s">
        <v>95</v>
      </c>
      <c r="O82" s="12">
        <v>3.2</v>
      </c>
      <c r="P82" s="12" t="s">
        <v>105</v>
      </c>
      <c r="Q82" s="12" t="s">
        <v>509</v>
      </c>
      <c r="R82" s="18">
        <v>0.032</v>
      </c>
      <c r="S82" s="12"/>
      <c r="T82" s="12" t="s">
        <v>68</v>
      </c>
      <c r="U82" s="12" t="s">
        <v>68</v>
      </c>
      <c r="V82" s="12"/>
      <c r="W82" s="166"/>
      <c r="X82" s="12"/>
      <c r="Y82" s="56"/>
      <c r="Z82" s="12"/>
      <c r="AA82" s="12"/>
      <c r="AB82" s="12"/>
      <c r="AC82" s="12"/>
    </row>
    <row r="83" s="1" customFormat="1" ht="40" customHeight="1" spans="1:29">
      <c r="A83" s="12">
        <v>22.3</v>
      </c>
      <c r="B83" s="18">
        <f t="shared" si="12"/>
        <v>0.7565</v>
      </c>
      <c r="C83" s="18"/>
      <c r="D83" s="18"/>
      <c r="E83" s="18"/>
      <c r="F83" s="18">
        <v>0.7565</v>
      </c>
      <c r="G83" s="12"/>
      <c r="H83" s="12"/>
      <c r="I83" s="12" t="s">
        <v>642</v>
      </c>
      <c r="J83" s="12" t="s">
        <v>421</v>
      </c>
      <c r="K83" s="12" t="s">
        <v>41</v>
      </c>
      <c r="L83" s="12" t="s">
        <v>648</v>
      </c>
      <c r="M83" s="12" t="s">
        <v>649</v>
      </c>
      <c r="N83" s="24" t="s">
        <v>95</v>
      </c>
      <c r="O83" s="12">
        <v>75.65</v>
      </c>
      <c r="P83" s="12" t="s">
        <v>105</v>
      </c>
      <c r="Q83" s="12" t="s">
        <v>509</v>
      </c>
      <c r="R83" s="18">
        <v>0.7565</v>
      </c>
      <c r="S83" s="12"/>
      <c r="T83" s="12" t="s">
        <v>68</v>
      </c>
      <c r="U83" s="12" t="s">
        <v>68</v>
      </c>
      <c r="V83" s="12"/>
      <c r="W83" s="166"/>
      <c r="X83" s="12"/>
      <c r="Y83" s="56"/>
      <c r="Z83" s="12"/>
      <c r="AA83" s="12"/>
      <c r="AB83" s="12"/>
      <c r="AC83" s="12"/>
    </row>
    <row r="84" s="1" customFormat="1" ht="40" customHeight="1" spans="1:29">
      <c r="A84" s="12">
        <v>22.4</v>
      </c>
      <c r="B84" s="18">
        <f t="shared" si="12"/>
        <v>11.83</v>
      </c>
      <c r="C84" s="18"/>
      <c r="D84" s="18"/>
      <c r="E84" s="18"/>
      <c r="F84" s="18">
        <v>11.83</v>
      </c>
      <c r="G84" s="12"/>
      <c r="H84" s="12"/>
      <c r="I84" s="12" t="s">
        <v>642</v>
      </c>
      <c r="J84" s="12" t="s">
        <v>421</v>
      </c>
      <c r="K84" s="12" t="s">
        <v>41</v>
      </c>
      <c r="L84" s="12" t="s">
        <v>650</v>
      </c>
      <c r="M84" s="12" t="s">
        <v>651</v>
      </c>
      <c r="N84" s="24" t="s">
        <v>95</v>
      </c>
      <c r="O84" s="12">
        <v>1690</v>
      </c>
      <c r="P84" s="12" t="s">
        <v>105</v>
      </c>
      <c r="Q84" s="12" t="s">
        <v>509</v>
      </c>
      <c r="R84" s="18">
        <v>11.83</v>
      </c>
      <c r="S84" s="12"/>
      <c r="T84" s="12" t="s">
        <v>68</v>
      </c>
      <c r="U84" s="12" t="s">
        <v>68</v>
      </c>
      <c r="V84" s="12"/>
      <c r="W84" s="166"/>
      <c r="X84" s="12"/>
      <c r="Y84" s="56"/>
      <c r="Z84" s="12"/>
      <c r="AA84" s="12"/>
      <c r="AB84" s="12"/>
      <c r="AC84" s="12"/>
    </row>
    <row r="85" s="1" customFormat="1" ht="40" customHeight="1" spans="1:29">
      <c r="A85" s="12">
        <v>22.5</v>
      </c>
      <c r="B85" s="18">
        <f t="shared" si="12"/>
        <v>5.16</v>
      </c>
      <c r="C85" s="18"/>
      <c r="D85" s="18"/>
      <c r="E85" s="18"/>
      <c r="F85" s="18">
        <v>5.16</v>
      </c>
      <c r="G85" s="12"/>
      <c r="H85" s="12"/>
      <c r="I85" s="12" t="s">
        <v>642</v>
      </c>
      <c r="J85" s="12" t="s">
        <v>421</v>
      </c>
      <c r="K85" s="12" t="s">
        <v>41</v>
      </c>
      <c r="L85" s="12" t="s">
        <v>652</v>
      </c>
      <c r="M85" s="12" t="s">
        <v>653</v>
      </c>
      <c r="N85" s="24" t="s">
        <v>95</v>
      </c>
      <c r="O85" s="12">
        <v>6450</v>
      </c>
      <c r="P85" s="12" t="s">
        <v>105</v>
      </c>
      <c r="Q85" s="12" t="s">
        <v>509</v>
      </c>
      <c r="R85" s="18">
        <v>5.16</v>
      </c>
      <c r="S85" s="12"/>
      <c r="T85" s="12" t="s">
        <v>68</v>
      </c>
      <c r="U85" s="12" t="s">
        <v>68</v>
      </c>
      <c r="V85" s="12"/>
      <c r="W85" s="166"/>
      <c r="X85" s="12"/>
      <c r="Y85" s="56"/>
      <c r="Z85" s="12"/>
      <c r="AA85" s="12"/>
      <c r="AB85" s="12"/>
      <c r="AC85" s="12"/>
    </row>
    <row r="86" s="1" customFormat="1" ht="51" customHeight="1" spans="1:29">
      <c r="A86" s="12">
        <v>23</v>
      </c>
      <c r="B86" s="18">
        <f t="shared" si="12"/>
        <v>82.52</v>
      </c>
      <c r="C86" s="18">
        <v>79</v>
      </c>
      <c r="D86" s="18"/>
      <c r="E86" s="18">
        <v>3.52</v>
      </c>
      <c r="F86" s="18"/>
      <c r="G86" s="12"/>
      <c r="H86" s="12"/>
      <c r="I86" s="12" t="s">
        <v>654</v>
      </c>
      <c r="J86" s="12" t="s">
        <v>99</v>
      </c>
      <c r="K86" s="12" t="s">
        <v>41</v>
      </c>
      <c r="L86" s="12" t="s">
        <v>655</v>
      </c>
      <c r="M86" s="12" t="s">
        <v>656</v>
      </c>
      <c r="N86" s="24" t="s">
        <v>95</v>
      </c>
      <c r="O86" s="12">
        <v>90</v>
      </c>
      <c r="P86" s="12" t="s">
        <v>357</v>
      </c>
      <c r="Q86" s="12" t="s">
        <v>509</v>
      </c>
      <c r="R86" s="12">
        <v>82.52</v>
      </c>
      <c r="S86" s="12"/>
      <c r="T86" s="12" t="s">
        <v>68</v>
      </c>
      <c r="U86" s="12" t="s">
        <v>68</v>
      </c>
      <c r="V86" s="12"/>
      <c r="W86" s="166"/>
      <c r="X86" s="12"/>
      <c r="Y86" s="56"/>
      <c r="Z86" s="12"/>
      <c r="AA86" s="24"/>
      <c r="AB86" s="24"/>
      <c r="AC86" s="24"/>
    </row>
    <row r="87" s="1" customFormat="1" ht="27.95" customHeight="1" spans="1:29">
      <c r="A87" s="11" t="s">
        <v>308</v>
      </c>
      <c r="B87" s="149">
        <f t="shared" si="12"/>
        <v>45.73</v>
      </c>
      <c r="C87" s="149">
        <f t="shared" ref="C87:H87" si="13">SUM(C88:C89)</f>
        <v>0</v>
      </c>
      <c r="D87" s="149">
        <f t="shared" si="13"/>
        <v>45.73</v>
      </c>
      <c r="E87" s="149">
        <f t="shared" si="13"/>
        <v>0</v>
      </c>
      <c r="F87" s="149">
        <f t="shared" si="13"/>
        <v>0</v>
      </c>
      <c r="G87" s="149">
        <f t="shared" si="13"/>
        <v>0</v>
      </c>
      <c r="H87" s="149">
        <f t="shared" si="13"/>
        <v>0</v>
      </c>
      <c r="I87" s="11"/>
      <c r="J87" s="11"/>
      <c r="K87" s="11"/>
      <c r="L87" s="11"/>
      <c r="M87" s="24"/>
      <c r="N87" s="11"/>
      <c r="O87" s="11"/>
      <c r="P87" s="11"/>
      <c r="Q87" s="11"/>
      <c r="R87" s="11">
        <f>R88+R89</f>
        <v>0</v>
      </c>
      <c r="S87" s="11"/>
      <c r="T87" s="11"/>
      <c r="U87" s="11"/>
      <c r="V87" s="166"/>
      <c r="W87" s="166"/>
      <c r="X87" s="166"/>
      <c r="Y87" s="175"/>
      <c r="Z87" s="166"/>
      <c r="AA87" s="166"/>
      <c r="AB87" s="166"/>
      <c r="AC87" s="166"/>
    </row>
    <row r="88" s="1" customFormat="1" ht="45" customHeight="1" spans="1:29">
      <c r="A88" s="12">
        <v>1</v>
      </c>
      <c r="B88" s="18">
        <f t="shared" si="12"/>
        <v>16.63</v>
      </c>
      <c r="C88" s="18"/>
      <c r="D88" s="18">
        <v>16.63</v>
      </c>
      <c r="E88" s="18"/>
      <c r="F88" s="18"/>
      <c r="G88" s="12"/>
      <c r="H88" s="12"/>
      <c r="I88" s="12" t="s">
        <v>657</v>
      </c>
      <c r="J88" s="12" t="s">
        <v>99</v>
      </c>
      <c r="K88" s="22" t="s">
        <v>41</v>
      </c>
      <c r="L88" s="22" t="s">
        <v>658</v>
      </c>
      <c r="M88" s="12"/>
      <c r="N88" s="12"/>
      <c r="O88" s="12"/>
      <c r="P88" s="12"/>
      <c r="Q88" s="12"/>
      <c r="R88" s="12"/>
      <c r="S88" s="12"/>
      <c r="T88" s="12"/>
      <c r="U88" s="12"/>
      <c r="V88" s="12"/>
      <c r="W88" s="166"/>
      <c r="X88" s="12"/>
      <c r="Y88" s="56"/>
      <c r="Z88" s="12"/>
      <c r="AA88" s="12"/>
      <c r="AB88" s="24"/>
      <c r="AC88" s="24"/>
    </row>
    <row r="89" s="1" customFormat="1" ht="39" customHeight="1" spans="1:29">
      <c r="A89" s="12">
        <v>2</v>
      </c>
      <c r="B89" s="18">
        <f t="shared" si="12"/>
        <v>29.1</v>
      </c>
      <c r="C89" s="18"/>
      <c r="D89" s="18">
        <v>29.1</v>
      </c>
      <c r="E89" s="18"/>
      <c r="F89" s="18"/>
      <c r="G89" s="12"/>
      <c r="H89" s="12"/>
      <c r="I89" s="12" t="s">
        <v>659</v>
      </c>
      <c r="J89" s="12" t="s">
        <v>99</v>
      </c>
      <c r="K89" s="22" t="s">
        <v>41</v>
      </c>
      <c r="L89" s="22" t="s">
        <v>660</v>
      </c>
      <c r="M89" s="12"/>
      <c r="N89" s="12"/>
      <c r="O89" s="12"/>
      <c r="P89" s="12"/>
      <c r="Q89" s="12"/>
      <c r="R89" s="12"/>
      <c r="S89" s="12"/>
      <c r="T89" s="12"/>
      <c r="U89" s="12"/>
      <c r="V89" s="12"/>
      <c r="W89" s="166"/>
      <c r="X89" s="12"/>
      <c r="Y89" s="56"/>
      <c r="Z89" s="12"/>
      <c r="AA89" s="12"/>
      <c r="AB89" s="24"/>
      <c r="AC89" s="24"/>
    </row>
    <row r="90" s="1" customFormat="1" ht="27.95" customHeight="1" spans="1:29">
      <c r="A90" s="11" t="s">
        <v>313</v>
      </c>
      <c r="B90" s="149">
        <f t="shared" si="12"/>
        <v>807.7496</v>
      </c>
      <c r="C90" s="149">
        <f t="shared" ref="C90:H90" si="14">SUM(C91:C94)</f>
        <v>366.5496</v>
      </c>
      <c r="D90" s="149">
        <f t="shared" si="14"/>
        <v>31.2</v>
      </c>
      <c r="E90" s="149">
        <f t="shared" si="14"/>
        <v>0</v>
      </c>
      <c r="F90" s="149">
        <f t="shared" si="14"/>
        <v>310</v>
      </c>
      <c r="G90" s="149">
        <f t="shared" si="14"/>
        <v>0</v>
      </c>
      <c r="H90" s="149">
        <f t="shared" si="14"/>
        <v>100</v>
      </c>
      <c r="I90" s="11"/>
      <c r="J90" s="11"/>
      <c r="K90" s="11"/>
      <c r="L90" s="11"/>
      <c r="M90" s="24"/>
      <c r="N90" s="11"/>
      <c r="O90" s="11"/>
      <c r="P90" s="11"/>
      <c r="Q90" s="11"/>
      <c r="R90" s="11">
        <f>R91+R92+R93+R94</f>
        <v>410</v>
      </c>
      <c r="S90" s="11"/>
      <c r="T90" s="11"/>
      <c r="U90" s="11"/>
      <c r="V90" s="166"/>
      <c r="W90" s="166"/>
      <c r="X90" s="166"/>
      <c r="Y90" s="175"/>
      <c r="Z90" s="166"/>
      <c r="AA90" s="166"/>
      <c r="AB90" s="166"/>
      <c r="AC90" s="166"/>
    </row>
    <row r="91" s="1" customFormat="1" ht="37" customHeight="1" spans="1:29">
      <c r="A91" s="12">
        <v>1</v>
      </c>
      <c r="B91" s="150">
        <f t="shared" ref="B91:B94" si="15">SUBTOTAL(9,C91:H91)</f>
        <v>322.7496</v>
      </c>
      <c r="C91" s="150">
        <v>322.7496</v>
      </c>
      <c r="D91" s="150"/>
      <c r="E91" s="18"/>
      <c r="F91" s="18"/>
      <c r="G91" s="12"/>
      <c r="H91" s="12"/>
      <c r="I91" s="21" t="s">
        <v>661</v>
      </c>
      <c r="J91" s="12" t="s">
        <v>99</v>
      </c>
      <c r="K91" s="22" t="s">
        <v>41</v>
      </c>
      <c r="L91" s="22" t="s">
        <v>662</v>
      </c>
      <c r="M91" s="12"/>
      <c r="N91" s="12"/>
      <c r="O91" s="12"/>
      <c r="P91" s="12"/>
      <c r="Q91" s="12"/>
      <c r="R91" s="12"/>
      <c r="S91" s="12"/>
      <c r="T91" s="12"/>
      <c r="U91" s="12"/>
      <c r="V91" s="12"/>
      <c r="W91" s="166"/>
      <c r="X91" s="12"/>
      <c r="Y91" s="56"/>
      <c r="Z91" s="12"/>
      <c r="AA91" s="24"/>
      <c r="AB91" s="24"/>
      <c r="AC91" s="12"/>
    </row>
    <row r="92" s="1" customFormat="1" ht="68.1" customHeight="1" spans="1:29">
      <c r="A92" s="12">
        <v>2</v>
      </c>
      <c r="B92" s="150">
        <f t="shared" si="15"/>
        <v>43.8</v>
      </c>
      <c r="C92" s="18">
        <v>43.8</v>
      </c>
      <c r="D92" s="18"/>
      <c r="E92" s="18"/>
      <c r="F92" s="18"/>
      <c r="G92" s="12"/>
      <c r="H92" s="12"/>
      <c r="I92" s="21" t="s">
        <v>314</v>
      </c>
      <c r="J92" s="12" t="s">
        <v>99</v>
      </c>
      <c r="K92" s="22" t="s">
        <v>41</v>
      </c>
      <c r="L92" s="22" t="s">
        <v>663</v>
      </c>
      <c r="M92" s="12"/>
      <c r="N92" s="12"/>
      <c r="O92" s="12"/>
      <c r="P92" s="12"/>
      <c r="Q92" s="12"/>
      <c r="R92" s="12"/>
      <c r="S92" s="12"/>
      <c r="T92" s="12"/>
      <c r="U92" s="12"/>
      <c r="V92" s="12"/>
      <c r="W92" s="166"/>
      <c r="X92" s="12"/>
      <c r="Y92" s="56"/>
      <c r="Z92" s="12"/>
      <c r="AA92" s="24"/>
      <c r="AB92" s="24"/>
      <c r="AC92" s="12"/>
    </row>
    <row r="93" s="1" customFormat="1" ht="35.1" customHeight="1" spans="1:29">
      <c r="A93" s="12">
        <v>3</v>
      </c>
      <c r="B93" s="150">
        <f t="shared" si="15"/>
        <v>31.2</v>
      </c>
      <c r="C93" s="18"/>
      <c r="D93" s="18">
        <v>31.2</v>
      </c>
      <c r="E93" s="18"/>
      <c r="F93" s="18"/>
      <c r="G93" s="12"/>
      <c r="H93" s="12"/>
      <c r="I93" s="12" t="s">
        <v>479</v>
      </c>
      <c r="J93" s="12" t="s">
        <v>99</v>
      </c>
      <c r="K93" s="22" t="s">
        <v>41</v>
      </c>
      <c r="L93" s="22" t="s">
        <v>664</v>
      </c>
      <c r="M93" s="12"/>
      <c r="N93" s="12"/>
      <c r="O93" s="12"/>
      <c r="P93" s="12"/>
      <c r="Q93" s="12"/>
      <c r="R93" s="12"/>
      <c r="S93" s="12"/>
      <c r="T93" s="12"/>
      <c r="U93" s="12"/>
      <c r="V93" s="12"/>
      <c r="W93" s="166"/>
      <c r="X93" s="12"/>
      <c r="Y93" s="56"/>
      <c r="Z93" s="12"/>
      <c r="AA93" s="24"/>
      <c r="AB93" s="24"/>
      <c r="AC93" s="12"/>
    </row>
    <row r="94" s="1" customFormat="1" ht="27" customHeight="1" spans="1:29">
      <c r="A94" s="12">
        <v>4</v>
      </c>
      <c r="B94" s="150">
        <f t="shared" si="15"/>
        <v>410</v>
      </c>
      <c r="C94" s="181"/>
      <c r="D94" s="181"/>
      <c r="E94" s="181"/>
      <c r="F94" s="181">
        <v>310</v>
      </c>
      <c r="G94" s="23"/>
      <c r="H94" s="23">
        <v>100</v>
      </c>
      <c r="I94" s="21" t="s">
        <v>119</v>
      </c>
      <c r="J94" s="12" t="s">
        <v>99</v>
      </c>
      <c r="K94" s="22" t="s">
        <v>41</v>
      </c>
      <c r="L94" s="22" t="s">
        <v>665</v>
      </c>
      <c r="M94" s="12" t="s">
        <v>119</v>
      </c>
      <c r="N94" s="12" t="s">
        <v>209</v>
      </c>
      <c r="O94" s="12">
        <v>410</v>
      </c>
      <c r="P94" s="12" t="s">
        <v>121</v>
      </c>
      <c r="Q94" s="12" t="s">
        <v>509</v>
      </c>
      <c r="R94" s="12">
        <v>410</v>
      </c>
      <c r="S94" s="12"/>
      <c r="T94" s="12"/>
      <c r="U94" s="12"/>
      <c r="V94" s="12"/>
      <c r="W94" s="166"/>
      <c r="X94" s="12"/>
      <c r="Y94" s="12"/>
      <c r="Z94" s="12"/>
      <c r="AA94" s="12"/>
      <c r="AB94" s="12"/>
      <c r="AC94" s="197"/>
    </row>
    <row r="95" s="1" customFormat="1" ht="27.95" customHeight="1" spans="1:29">
      <c r="A95" s="11" t="s">
        <v>318</v>
      </c>
      <c r="B95" s="149">
        <f t="shared" ref="B95:B97" si="16">SUM(C95:H95)</f>
        <v>506.58</v>
      </c>
      <c r="C95" s="117">
        <f t="shared" ref="C95:H95" si="17">SUM(C96:C115)</f>
        <v>0</v>
      </c>
      <c r="D95" s="117">
        <f t="shared" si="17"/>
        <v>0</v>
      </c>
      <c r="E95" s="117">
        <f t="shared" si="17"/>
        <v>0</v>
      </c>
      <c r="F95" s="117">
        <f t="shared" si="17"/>
        <v>0</v>
      </c>
      <c r="G95" s="117">
        <f t="shared" si="17"/>
        <v>506.58</v>
      </c>
      <c r="H95" s="117">
        <f t="shared" si="17"/>
        <v>0</v>
      </c>
      <c r="I95" s="23"/>
      <c r="J95" s="12"/>
      <c r="K95" s="22"/>
      <c r="L95" s="23"/>
      <c r="M95" s="12"/>
      <c r="N95" s="12"/>
      <c r="O95" s="12"/>
      <c r="P95" s="12"/>
      <c r="Q95" s="12"/>
      <c r="R95" s="11">
        <f>SUM(R96:R115)</f>
        <v>417.2763</v>
      </c>
      <c r="S95" s="12"/>
      <c r="T95" s="12"/>
      <c r="U95" s="12"/>
      <c r="V95" s="12"/>
      <c r="W95" s="166"/>
      <c r="X95" s="12"/>
      <c r="Y95" s="56"/>
      <c r="Z95" s="12"/>
      <c r="AA95" s="23"/>
      <c r="AB95" s="24"/>
      <c r="AC95" s="24"/>
    </row>
    <row r="96" s="1" customFormat="1" ht="57.95" customHeight="1" spans="1:29">
      <c r="A96" s="12">
        <v>1</v>
      </c>
      <c r="B96" s="22">
        <f t="shared" si="16"/>
        <v>20</v>
      </c>
      <c r="C96" s="18"/>
      <c r="D96" s="18"/>
      <c r="E96" s="18"/>
      <c r="F96" s="18"/>
      <c r="G96" s="22">
        <v>20</v>
      </c>
      <c r="H96" s="22"/>
      <c r="I96" s="22" t="s">
        <v>666</v>
      </c>
      <c r="J96" s="22" t="s">
        <v>445</v>
      </c>
      <c r="K96" s="12" t="s">
        <v>667</v>
      </c>
      <c r="L96" s="12" t="s">
        <v>668</v>
      </c>
      <c r="M96" s="12"/>
      <c r="N96" s="12"/>
      <c r="O96" s="12"/>
      <c r="P96" s="12"/>
      <c r="Q96" s="12"/>
      <c r="R96" s="19"/>
      <c r="S96" s="12"/>
      <c r="T96" s="12"/>
      <c r="U96" s="12"/>
      <c r="V96" s="57"/>
      <c r="W96" s="166"/>
      <c r="X96" s="12"/>
      <c r="Y96" s="12"/>
      <c r="Z96" s="12"/>
      <c r="AA96" s="12"/>
      <c r="AB96" s="12"/>
      <c r="AC96" s="12" t="s">
        <v>669</v>
      </c>
    </row>
    <row r="97" s="1" customFormat="1" ht="62.1" customHeight="1" spans="1:29">
      <c r="A97" s="12">
        <v>2</v>
      </c>
      <c r="B97" s="22">
        <f t="shared" si="16"/>
        <v>30</v>
      </c>
      <c r="C97" s="18"/>
      <c r="D97" s="18"/>
      <c r="E97" s="18"/>
      <c r="F97" s="18"/>
      <c r="G97" s="22">
        <v>30</v>
      </c>
      <c r="H97" s="22"/>
      <c r="I97" s="22" t="s">
        <v>666</v>
      </c>
      <c r="J97" s="22" t="s">
        <v>41</v>
      </c>
      <c r="K97" s="12" t="s">
        <v>670</v>
      </c>
      <c r="L97" s="12" t="s">
        <v>671</v>
      </c>
      <c r="M97" s="12" t="s">
        <v>672</v>
      </c>
      <c r="N97" s="12" t="s">
        <v>209</v>
      </c>
      <c r="O97" s="12">
        <v>1</v>
      </c>
      <c r="P97" s="12" t="s">
        <v>673</v>
      </c>
      <c r="Q97" s="12" t="s">
        <v>509</v>
      </c>
      <c r="R97" s="19">
        <v>30</v>
      </c>
      <c r="S97" s="12">
        <v>10</v>
      </c>
      <c r="T97" s="12" t="s">
        <v>228</v>
      </c>
      <c r="U97" s="12" t="s">
        <v>465</v>
      </c>
      <c r="V97" s="57"/>
      <c r="W97" s="11" t="s">
        <v>48</v>
      </c>
      <c r="X97" s="12"/>
      <c r="Y97" s="12"/>
      <c r="Z97" s="12"/>
      <c r="AA97" s="12"/>
      <c r="AB97" s="12"/>
      <c r="AC97" s="12"/>
    </row>
    <row r="98" s="1" customFormat="1" ht="50.1" customHeight="1" spans="1:29">
      <c r="A98" s="15">
        <v>3</v>
      </c>
      <c r="B98" s="182">
        <f>SUM(C98:H100)</f>
        <v>15</v>
      </c>
      <c r="C98" s="15"/>
      <c r="D98" s="15"/>
      <c r="E98" s="15"/>
      <c r="F98" s="183"/>
      <c r="G98" s="182">
        <v>15</v>
      </c>
      <c r="H98" s="184"/>
      <c r="I98" s="15" t="s">
        <v>674</v>
      </c>
      <c r="J98" s="15" t="s">
        <v>445</v>
      </c>
      <c r="K98" s="15" t="s">
        <v>675</v>
      </c>
      <c r="L98" s="15" t="s">
        <v>676</v>
      </c>
      <c r="M98" s="12" t="s">
        <v>677</v>
      </c>
      <c r="N98" s="12" t="s">
        <v>209</v>
      </c>
      <c r="O98" s="12">
        <v>336</v>
      </c>
      <c r="P98" s="12" t="s">
        <v>282</v>
      </c>
      <c r="Q98" s="12" t="s">
        <v>509</v>
      </c>
      <c r="R98" s="19">
        <v>7.325</v>
      </c>
      <c r="S98" s="12">
        <v>10</v>
      </c>
      <c r="T98" s="12" t="s">
        <v>678</v>
      </c>
      <c r="U98" s="12" t="s">
        <v>678</v>
      </c>
      <c r="V98" s="57"/>
      <c r="W98" s="11" t="s">
        <v>48</v>
      </c>
      <c r="X98" s="12"/>
      <c r="Y98" s="12"/>
      <c r="Z98" s="12"/>
      <c r="AA98" s="12"/>
      <c r="AB98" s="12"/>
      <c r="AC98" s="15" t="s">
        <v>679</v>
      </c>
    </row>
    <row r="99" s="1" customFormat="1" ht="50.1" customHeight="1" spans="1:29">
      <c r="A99" s="17"/>
      <c r="B99" s="182"/>
      <c r="C99" s="17"/>
      <c r="D99" s="17"/>
      <c r="E99" s="17"/>
      <c r="F99" s="185"/>
      <c r="G99" s="182"/>
      <c r="H99" s="186"/>
      <c r="I99" s="17"/>
      <c r="J99" s="17"/>
      <c r="K99" s="17"/>
      <c r="L99" s="17"/>
      <c r="M99" s="24" t="s">
        <v>680</v>
      </c>
      <c r="N99" s="12" t="s">
        <v>209</v>
      </c>
      <c r="O99" s="12">
        <v>6</v>
      </c>
      <c r="P99" s="12" t="s">
        <v>55</v>
      </c>
      <c r="Q99" s="12" t="s">
        <v>509</v>
      </c>
      <c r="R99" s="19">
        <v>3.675</v>
      </c>
      <c r="S99" s="12">
        <v>5</v>
      </c>
      <c r="T99" s="12" t="s">
        <v>678</v>
      </c>
      <c r="U99" s="12" t="s">
        <v>678</v>
      </c>
      <c r="V99" s="57"/>
      <c r="W99" s="11" t="s">
        <v>48</v>
      </c>
      <c r="X99" s="12"/>
      <c r="Y99" s="12"/>
      <c r="Z99" s="12"/>
      <c r="AA99" s="12"/>
      <c r="AB99" s="12"/>
      <c r="AC99" s="17"/>
    </row>
    <row r="100" s="1" customFormat="1" ht="50.1" customHeight="1" spans="1:29">
      <c r="A100" s="16"/>
      <c r="B100" s="182"/>
      <c r="C100" s="16"/>
      <c r="D100" s="16"/>
      <c r="E100" s="16"/>
      <c r="F100" s="187"/>
      <c r="G100" s="182"/>
      <c r="H100" s="188"/>
      <c r="I100" s="16"/>
      <c r="J100" s="16"/>
      <c r="K100" s="16"/>
      <c r="L100" s="16"/>
      <c r="M100" s="24" t="s">
        <v>681</v>
      </c>
      <c r="N100" s="12" t="s">
        <v>209</v>
      </c>
      <c r="O100" s="12">
        <v>1000</v>
      </c>
      <c r="P100" s="12" t="s">
        <v>282</v>
      </c>
      <c r="Q100" s="12" t="s">
        <v>509</v>
      </c>
      <c r="R100" s="19">
        <v>4</v>
      </c>
      <c r="S100" s="12">
        <v>7</v>
      </c>
      <c r="T100" s="12" t="s">
        <v>678</v>
      </c>
      <c r="U100" s="12" t="s">
        <v>678</v>
      </c>
      <c r="V100" s="57"/>
      <c r="W100" s="11" t="s">
        <v>48</v>
      </c>
      <c r="X100" s="12"/>
      <c r="Y100" s="12"/>
      <c r="Z100" s="12"/>
      <c r="AA100" s="12"/>
      <c r="AB100" s="12"/>
      <c r="AC100" s="16"/>
    </row>
    <row r="101" s="1" customFormat="1" ht="54.95" customHeight="1" spans="1:29">
      <c r="A101" s="12">
        <v>4</v>
      </c>
      <c r="B101" s="18">
        <f>SUM(C101:H101)</f>
        <v>33</v>
      </c>
      <c r="C101" s="150"/>
      <c r="D101" s="150"/>
      <c r="E101" s="150"/>
      <c r="F101" s="18"/>
      <c r="G101" s="23">
        <v>33</v>
      </c>
      <c r="H101" s="12"/>
      <c r="I101" s="23" t="s">
        <v>682</v>
      </c>
      <c r="J101" s="23" t="s">
        <v>41</v>
      </c>
      <c r="K101" s="23" t="s">
        <v>41</v>
      </c>
      <c r="L101" s="23" t="s">
        <v>683</v>
      </c>
      <c r="M101" s="24"/>
      <c r="N101" s="12"/>
      <c r="O101" s="12"/>
      <c r="P101" s="12"/>
      <c r="Q101" s="12"/>
      <c r="R101" s="12"/>
      <c r="S101" s="12"/>
      <c r="T101" s="12"/>
      <c r="U101" s="12"/>
      <c r="V101" s="134"/>
      <c r="W101" s="166"/>
      <c r="X101" s="134"/>
      <c r="Y101" s="198"/>
      <c r="Z101" s="134"/>
      <c r="AA101" s="134"/>
      <c r="AB101" s="134"/>
      <c r="AC101" s="134"/>
    </row>
    <row r="102" s="1" customFormat="1" ht="32" customHeight="1" spans="1:29">
      <c r="A102" s="15">
        <v>5</v>
      </c>
      <c r="B102" s="15">
        <f>SUM(C102:H108)</f>
        <v>150</v>
      </c>
      <c r="C102" s="15"/>
      <c r="D102" s="15"/>
      <c r="E102" s="15"/>
      <c r="F102" s="15"/>
      <c r="G102" s="26">
        <v>150</v>
      </c>
      <c r="H102" s="15"/>
      <c r="I102" s="26" t="s">
        <v>324</v>
      </c>
      <c r="J102" s="26" t="s">
        <v>41</v>
      </c>
      <c r="K102" s="26" t="s">
        <v>684</v>
      </c>
      <c r="L102" s="26" t="s">
        <v>685</v>
      </c>
      <c r="M102" s="12" t="s">
        <v>686</v>
      </c>
      <c r="N102" s="12" t="s">
        <v>165</v>
      </c>
      <c r="O102" s="12">
        <v>600</v>
      </c>
      <c r="P102" s="12" t="s">
        <v>282</v>
      </c>
      <c r="Q102" s="12" t="s">
        <v>509</v>
      </c>
      <c r="R102" s="23">
        <v>15.2647</v>
      </c>
      <c r="S102" s="12">
        <v>8</v>
      </c>
      <c r="T102" s="12" t="s">
        <v>228</v>
      </c>
      <c r="U102" s="12" t="s">
        <v>687</v>
      </c>
      <c r="V102" s="134"/>
      <c r="W102" s="166" t="s">
        <v>48</v>
      </c>
      <c r="X102" s="134"/>
      <c r="Y102" s="198"/>
      <c r="Z102" s="134"/>
      <c r="AA102" s="134"/>
      <c r="AB102" s="134"/>
      <c r="AC102" s="134"/>
    </row>
    <row r="103" s="1" customFormat="1" ht="32" customHeight="1" spans="1:29">
      <c r="A103" s="17"/>
      <c r="B103" s="17"/>
      <c r="C103" s="17"/>
      <c r="D103" s="17"/>
      <c r="E103" s="17"/>
      <c r="F103" s="17"/>
      <c r="G103" s="27"/>
      <c r="H103" s="17"/>
      <c r="I103" s="27"/>
      <c r="J103" s="27"/>
      <c r="K103" s="27"/>
      <c r="L103" s="27"/>
      <c r="M103" s="12" t="s">
        <v>688</v>
      </c>
      <c r="N103" s="12" t="s">
        <v>165</v>
      </c>
      <c r="O103" s="12">
        <v>400</v>
      </c>
      <c r="P103" s="12" t="s">
        <v>282</v>
      </c>
      <c r="Q103" s="12" t="s">
        <v>509</v>
      </c>
      <c r="R103" s="23">
        <v>44</v>
      </c>
      <c r="S103" s="12">
        <v>8</v>
      </c>
      <c r="T103" s="12" t="s">
        <v>228</v>
      </c>
      <c r="U103" s="12" t="s">
        <v>687</v>
      </c>
      <c r="V103" s="134"/>
      <c r="W103" s="166" t="s">
        <v>689</v>
      </c>
      <c r="X103" s="134"/>
      <c r="Y103" s="198"/>
      <c r="Z103" s="134"/>
      <c r="AA103" s="134"/>
      <c r="AB103" s="134"/>
      <c r="AC103" s="134"/>
    </row>
    <row r="104" s="1" customFormat="1" ht="32" customHeight="1" spans="1:29">
      <c r="A104" s="17"/>
      <c r="B104" s="17"/>
      <c r="C104" s="17"/>
      <c r="D104" s="17"/>
      <c r="E104" s="17"/>
      <c r="F104" s="17"/>
      <c r="G104" s="27"/>
      <c r="H104" s="17"/>
      <c r="I104" s="27"/>
      <c r="J104" s="27"/>
      <c r="K104" s="27"/>
      <c r="L104" s="27"/>
      <c r="M104" s="12" t="s">
        <v>690</v>
      </c>
      <c r="N104" s="12" t="s">
        <v>165</v>
      </c>
      <c r="O104" s="12">
        <v>1</v>
      </c>
      <c r="P104" s="12" t="s">
        <v>45</v>
      </c>
      <c r="Q104" s="12"/>
      <c r="R104" s="23">
        <v>0.9</v>
      </c>
      <c r="S104" s="12">
        <v>8</v>
      </c>
      <c r="T104" s="12" t="s">
        <v>228</v>
      </c>
      <c r="U104" s="12" t="s">
        <v>687</v>
      </c>
      <c r="V104" s="134"/>
      <c r="W104" s="166" t="s">
        <v>689</v>
      </c>
      <c r="X104" s="134"/>
      <c r="Y104" s="198"/>
      <c r="Z104" s="134"/>
      <c r="AA104" s="134"/>
      <c r="AB104" s="134"/>
      <c r="AC104" s="134"/>
    </row>
    <row r="105" s="1" customFormat="1" ht="32" customHeight="1" spans="1:29">
      <c r="A105" s="17"/>
      <c r="B105" s="17"/>
      <c r="C105" s="17"/>
      <c r="D105" s="17"/>
      <c r="E105" s="17"/>
      <c r="F105" s="17"/>
      <c r="G105" s="27"/>
      <c r="H105" s="17"/>
      <c r="I105" s="27"/>
      <c r="J105" s="27"/>
      <c r="K105" s="27"/>
      <c r="L105" s="27"/>
      <c r="M105" s="12" t="s">
        <v>691</v>
      </c>
      <c r="N105" s="12" t="s">
        <v>165</v>
      </c>
      <c r="O105" s="12">
        <v>130</v>
      </c>
      <c r="P105" s="12" t="s">
        <v>369</v>
      </c>
      <c r="Q105" s="12" t="s">
        <v>509</v>
      </c>
      <c r="R105" s="23">
        <v>4.8616</v>
      </c>
      <c r="S105" s="12">
        <v>8</v>
      </c>
      <c r="T105" s="12" t="s">
        <v>228</v>
      </c>
      <c r="U105" s="12" t="s">
        <v>687</v>
      </c>
      <c r="V105" s="134"/>
      <c r="W105" s="166" t="s">
        <v>689</v>
      </c>
      <c r="X105" s="134"/>
      <c r="Y105" s="198"/>
      <c r="Z105" s="134"/>
      <c r="AA105" s="134"/>
      <c r="AB105" s="134"/>
      <c r="AC105" s="134"/>
    </row>
    <row r="106" s="1" customFormat="1" ht="32" customHeight="1" spans="1:29">
      <c r="A106" s="17"/>
      <c r="B106" s="17"/>
      <c r="C106" s="17"/>
      <c r="D106" s="17"/>
      <c r="E106" s="17"/>
      <c r="F106" s="17"/>
      <c r="G106" s="27"/>
      <c r="H106" s="17"/>
      <c r="I106" s="27"/>
      <c r="J106" s="27"/>
      <c r="K106" s="27"/>
      <c r="L106" s="27"/>
      <c r="M106" s="12" t="s">
        <v>692</v>
      </c>
      <c r="N106" s="12" t="s">
        <v>165</v>
      </c>
      <c r="O106" s="12">
        <v>1</v>
      </c>
      <c r="P106" s="12" t="s">
        <v>345</v>
      </c>
      <c r="Q106" s="12" t="s">
        <v>509</v>
      </c>
      <c r="R106" s="23">
        <v>19.4</v>
      </c>
      <c r="S106" s="12">
        <v>8</v>
      </c>
      <c r="T106" s="12" t="s">
        <v>228</v>
      </c>
      <c r="U106" s="12" t="s">
        <v>687</v>
      </c>
      <c r="V106" s="134"/>
      <c r="W106" s="166" t="s">
        <v>689</v>
      </c>
      <c r="X106" s="134"/>
      <c r="Y106" s="198"/>
      <c r="Z106" s="134"/>
      <c r="AA106" s="134"/>
      <c r="AB106" s="134"/>
      <c r="AC106" s="134"/>
    </row>
    <row r="107" s="1" customFormat="1" ht="32" customHeight="1" spans="1:29">
      <c r="A107" s="17"/>
      <c r="B107" s="17"/>
      <c r="C107" s="17"/>
      <c r="D107" s="17"/>
      <c r="E107" s="17"/>
      <c r="F107" s="17"/>
      <c r="G107" s="27"/>
      <c r="H107" s="17"/>
      <c r="I107" s="27"/>
      <c r="J107" s="27"/>
      <c r="K107" s="27"/>
      <c r="L107" s="27"/>
      <c r="M107" s="12" t="s">
        <v>693</v>
      </c>
      <c r="N107" s="12" t="s">
        <v>165</v>
      </c>
      <c r="O107" s="12">
        <v>1</v>
      </c>
      <c r="P107" s="12" t="s">
        <v>345</v>
      </c>
      <c r="Q107" s="12" t="s">
        <v>509</v>
      </c>
      <c r="R107" s="23">
        <v>40.3</v>
      </c>
      <c r="S107" s="12">
        <v>8</v>
      </c>
      <c r="T107" s="12" t="s">
        <v>228</v>
      </c>
      <c r="U107" s="12" t="s">
        <v>687</v>
      </c>
      <c r="V107" s="134"/>
      <c r="W107" s="166" t="s">
        <v>689</v>
      </c>
      <c r="X107" s="134"/>
      <c r="Y107" s="198"/>
      <c r="Z107" s="134"/>
      <c r="AA107" s="134"/>
      <c r="AB107" s="134"/>
      <c r="AC107" s="134"/>
    </row>
    <row r="108" s="1" customFormat="1" ht="32" customHeight="1" spans="1:29">
      <c r="A108" s="16"/>
      <c r="B108" s="16"/>
      <c r="C108" s="16"/>
      <c r="D108" s="16"/>
      <c r="E108" s="16"/>
      <c r="F108" s="16"/>
      <c r="G108" s="27"/>
      <c r="H108" s="16"/>
      <c r="I108" s="27"/>
      <c r="J108" s="27"/>
      <c r="K108" s="27"/>
      <c r="L108" s="27"/>
      <c r="M108" s="12" t="s">
        <v>694</v>
      </c>
      <c r="N108" s="12" t="s">
        <v>165</v>
      </c>
      <c r="O108" s="12">
        <v>1</v>
      </c>
      <c r="P108" s="12" t="s">
        <v>345</v>
      </c>
      <c r="Q108" s="12" t="s">
        <v>509</v>
      </c>
      <c r="R108" s="23">
        <v>8</v>
      </c>
      <c r="S108" s="12">
        <v>8</v>
      </c>
      <c r="T108" s="12" t="s">
        <v>228</v>
      </c>
      <c r="U108" s="12" t="s">
        <v>687</v>
      </c>
      <c r="V108" s="134"/>
      <c r="W108" s="166" t="s">
        <v>689</v>
      </c>
      <c r="X108" s="134"/>
      <c r="Y108" s="198"/>
      <c r="Z108" s="134"/>
      <c r="AA108" s="134"/>
      <c r="AB108" s="134"/>
      <c r="AC108" s="134"/>
    </row>
    <row r="109" s="1" customFormat="1" ht="69.95" customHeight="1" spans="1:29">
      <c r="A109" s="12">
        <v>6</v>
      </c>
      <c r="B109" s="181">
        <f t="shared" ref="B109:B117" si="18">SUM(C109:H109)</f>
        <v>127.37</v>
      </c>
      <c r="C109" s="150"/>
      <c r="D109" s="150"/>
      <c r="E109" s="150"/>
      <c r="F109" s="18"/>
      <c r="G109" s="23">
        <v>127.37</v>
      </c>
      <c r="H109" s="12"/>
      <c r="I109" s="12" t="s">
        <v>695</v>
      </c>
      <c r="J109" s="23" t="s">
        <v>41</v>
      </c>
      <c r="K109" s="23" t="s">
        <v>41</v>
      </c>
      <c r="L109" s="23" t="s">
        <v>696</v>
      </c>
      <c r="M109" s="12" t="s">
        <v>697</v>
      </c>
      <c r="N109" s="12" t="s">
        <v>165</v>
      </c>
      <c r="O109" s="12">
        <v>10.47</v>
      </c>
      <c r="P109" s="12" t="s">
        <v>53</v>
      </c>
      <c r="Q109" s="12" t="s">
        <v>509</v>
      </c>
      <c r="R109" s="23">
        <v>127.37</v>
      </c>
      <c r="S109" s="12">
        <v>8</v>
      </c>
      <c r="T109" s="12" t="s">
        <v>228</v>
      </c>
      <c r="U109" s="12" t="s">
        <v>698</v>
      </c>
      <c r="V109" s="134"/>
      <c r="W109" s="166" t="s">
        <v>48</v>
      </c>
      <c r="X109" s="134"/>
      <c r="Y109" s="198"/>
      <c r="Z109" s="134"/>
      <c r="AA109" s="134"/>
      <c r="AB109" s="134"/>
      <c r="AC109" s="134"/>
    </row>
    <row r="110" s="1" customFormat="1" ht="36" customHeight="1" spans="1:29">
      <c r="A110" s="12">
        <v>7</v>
      </c>
      <c r="B110" s="181">
        <f t="shared" si="18"/>
        <v>30</v>
      </c>
      <c r="C110" s="18"/>
      <c r="D110" s="18"/>
      <c r="E110" s="18"/>
      <c r="F110" s="18"/>
      <c r="G110" s="22">
        <v>30</v>
      </c>
      <c r="H110" s="12"/>
      <c r="I110" s="12" t="s">
        <v>699</v>
      </c>
      <c r="J110" s="12" t="s">
        <v>99</v>
      </c>
      <c r="K110" s="12" t="s">
        <v>41</v>
      </c>
      <c r="L110" s="12" t="s">
        <v>700</v>
      </c>
      <c r="M110" s="12" t="s">
        <v>701</v>
      </c>
      <c r="N110" s="12" t="s">
        <v>209</v>
      </c>
      <c r="O110" s="12">
        <v>6</v>
      </c>
      <c r="P110" s="12" t="s">
        <v>345</v>
      </c>
      <c r="Q110" s="12" t="s">
        <v>509</v>
      </c>
      <c r="R110" s="22">
        <v>30</v>
      </c>
      <c r="S110" s="12">
        <v>5</v>
      </c>
      <c r="T110" s="12" t="s">
        <v>228</v>
      </c>
      <c r="U110" s="12" t="s">
        <v>338</v>
      </c>
      <c r="V110" s="12"/>
      <c r="W110" s="166" t="s">
        <v>48</v>
      </c>
      <c r="X110" s="12"/>
      <c r="Y110" s="56"/>
      <c r="Z110" s="12"/>
      <c r="AA110" s="12"/>
      <c r="AB110" s="12"/>
      <c r="AC110" s="12"/>
    </row>
    <row r="111" s="1" customFormat="1" ht="38.1" customHeight="1" spans="1:29">
      <c r="A111" s="12">
        <v>8</v>
      </c>
      <c r="B111" s="181">
        <f t="shared" si="18"/>
        <v>50</v>
      </c>
      <c r="C111" s="150"/>
      <c r="D111" s="150"/>
      <c r="E111" s="150"/>
      <c r="F111" s="18"/>
      <c r="G111" s="22">
        <v>50</v>
      </c>
      <c r="H111" s="12"/>
      <c r="I111" s="12" t="s">
        <v>702</v>
      </c>
      <c r="J111" s="12" t="s">
        <v>41</v>
      </c>
      <c r="K111" s="12" t="s">
        <v>703</v>
      </c>
      <c r="L111" s="12" t="s">
        <v>704</v>
      </c>
      <c r="M111" s="12" t="s">
        <v>407</v>
      </c>
      <c r="N111" s="12" t="s">
        <v>165</v>
      </c>
      <c r="O111" s="12">
        <v>100</v>
      </c>
      <c r="P111" s="12" t="s">
        <v>45</v>
      </c>
      <c r="Q111" s="12" t="s">
        <v>509</v>
      </c>
      <c r="R111" s="22">
        <v>50</v>
      </c>
      <c r="S111" s="12">
        <v>10</v>
      </c>
      <c r="T111" s="12" t="s">
        <v>68</v>
      </c>
      <c r="U111" s="12" t="s">
        <v>687</v>
      </c>
      <c r="V111" s="134"/>
      <c r="W111" s="166" t="s">
        <v>705</v>
      </c>
      <c r="X111" s="134"/>
      <c r="Y111" s="198"/>
      <c r="Z111" s="134"/>
      <c r="AA111" s="134"/>
      <c r="AB111" s="134"/>
      <c r="AC111" s="134"/>
    </row>
    <row r="112" s="1" customFormat="1" ht="42" customHeight="1" spans="1:29">
      <c r="A112" s="12">
        <v>9</v>
      </c>
      <c r="B112" s="181">
        <f t="shared" si="18"/>
        <v>32.18</v>
      </c>
      <c r="C112" s="18"/>
      <c r="D112" s="18"/>
      <c r="E112" s="18"/>
      <c r="F112" s="18"/>
      <c r="G112" s="22">
        <v>32.18</v>
      </c>
      <c r="H112" s="12"/>
      <c r="I112" s="12" t="s">
        <v>706</v>
      </c>
      <c r="J112" s="12" t="s">
        <v>445</v>
      </c>
      <c r="K112" s="12" t="s">
        <v>41</v>
      </c>
      <c r="L112" s="12" t="s">
        <v>707</v>
      </c>
      <c r="M112" s="12" t="s">
        <v>173</v>
      </c>
      <c r="N112" s="24" t="s">
        <v>95</v>
      </c>
      <c r="O112" s="12">
        <v>3218</v>
      </c>
      <c r="P112" s="12" t="s">
        <v>174</v>
      </c>
      <c r="Q112" s="12" t="s">
        <v>509</v>
      </c>
      <c r="R112" s="19">
        <v>32.18</v>
      </c>
      <c r="S112" s="12"/>
      <c r="T112" s="12" t="s">
        <v>68</v>
      </c>
      <c r="U112" s="12" t="s">
        <v>68</v>
      </c>
      <c r="V112" s="12"/>
      <c r="W112" s="166"/>
      <c r="X112" s="12"/>
      <c r="Y112" s="12"/>
      <c r="Z112" s="12"/>
      <c r="AA112" s="12"/>
      <c r="AB112" s="12"/>
      <c r="AC112" s="12"/>
    </row>
    <row r="113" s="1" customFormat="1" ht="50.1" customHeight="1" spans="1:29">
      <c r="A113" s="12">
        <v>10</v>
      </c>
      <c r="B113" s="181">
        <f t="shared" si="18"/>
        <v>10.2</v>
      </c>
      <c r="C113" s="150"/>
      <c r="D113" s="150"/>
      <c r="E113" s="150"/>
      <c r="F113" s="150"/>
      <c r="G113" s="22">
        <v>10.2</v>
      </c>
      <c r="H113" s="12"/>
      <c r="I113" s="12" t="s">
        <v>708</v>
      </c>
      <c r="J113" s="12" t="s">
        <v>709</v>
      </c>
      <c r="K113" s="12" t="s">
        <v>41</v>
      </c>
      <c r="L113" s="12" t="s">
        <v>710</v>
      </c>
      <c r="M113" s="11"/>
      <c r="N113" s="11"/>
      <c r="O113" s="11"/>
      <c r="P113" s="11"/>
      <c r="Q113" s="11"/>
      <c r="R113" s="11"/>
      <c r="S113" s="11"/>
      <c r="T113" s="24"/>
      <c r="U113" s="24"/>
      <c r="V113" s="134"/>
      <c r="W113" s="166"/>
      <c r="X113" s="134"/>
      <c r="Y113" s="198"/>
      <c r="Z113" s="134"/>
      <c r="AA113" s="134"/>
      <c r="AB113" s="134"/>
      <c r="AC113" s="134"/>
    </row>
    <row r="114" s="1" customFormat="1" ht="50.1" customHeight="1" spans="1:29">
      <c r="A114" s="12">
        <v>11</v>
      </c>
      <c r="B114" s="181">
        <f t="shared" si="18"/>
        <v>1</v>
      </c>
      <c r="C114" s="150"/>
      <c r="D114" s="150"/>
      <c r="E114" s="150"/>
      <c r="F114" s="150"/>
      <c r="G114" s="22">
        <v>1</v>
      </c>
      <c r="H114" s="12"/>
      <c r="I114" s="12" t="s">
        <v>711</v>
      </c>
      <c r="J114" s="12" t="s">
        <v>709</v>
      </c>
      <c r="K114" s="12" t="s">
        <v>41</v>
      </c>
      <c r="L114" s="12" t="s">
        <v>712</v>
      </c>
      <c r="M114" s="24"/>
      <c r="N114" s="11"/>
      <c r="O114" s="11"/>
      <c r="P114" s="11"/>
      <c r="Q114" s="11"/>
      <c r="R114" s="11"/>
      <c r="S114" s="11"/>
      <c r="T114" s="24"/>
      <c r="U114" s="24"/>
      <c r="V114" s="134"/>
      <c r="W114" s="166"/>
      <c r="X114" s="134"/>
      <c r="Y114" s="198"/>
      <c r="Z114" s="134"/>
      <c r="AA114" s="134"/>
      <c r="AB114" s="134"/>
      <c r="AC114" s="134"/>
    </row>
    <row r="115" s="1" customFormat="1" ht="50.1" customHeight="1" spans="1:29">
      <c r="A115" s="12">
        <v>12</v>
      </c>
      <c r="B115" s="181">
        <f t="shared" si="18"/>
        <v>7.83</v>
      </c>
      <c r="C115" s="150"/>
      <c r="D115" s="150"/>
      <c r="E115" s="150"/>
      <c r="F115" s="150"/>
      <c r="G115" s="23">
        <v>7.83</v>
      </c>
      <c r="H115" s="24"/>
      <c r="I115" s="23" t="s">
        <v>713</v>
      </c>
      <c r="J115" s="23" t="s">
        <v>709</v>
      </c>
      <c r="K115" s="12" t="s">
        <v>41</v>
      </c>
      <c r="L115" s="23" t="s">
        <v>714</v>
      </c>
      <c r="M115" s="24"/>
      <c r="N115" s="11"/>
      <c r="O115" s="11"/>
      <c r="P115" s="11"/>
      <c r="Q115" s="11"/>
      <c r="R115" s="11"/>
      <c r="S115" s="11"/>
      <c r="T115" s="24"/>
      <c r="U115" s="24"/>
      <c r="V115" s="134"/>
      <c r="W115" s="166"/>
      <c r="X115" s="134"/>
      <c r="Y115" s="198"/>
      <c r="Z115" s="134"/>
      <c r="AA115" s="134"/>
      <c r="AB115" s="134"/>
      <c r="AC115" s="134"/>
    </row>
    <row r="116" s="143" customFormat="1" ht="41.1" customHeight="1" spans="1:29">
      <c r="A116" s="11" t="s">
        <v>326</v>
      </c>
      <c r="B116" s="189">
        <f t="shared" si="18"/>
        <v>8.1</v>
      </c>
      <c r="C116" s="119">
        <f t="shared" ref="C116:H116" si="19">SUM(C117)</f>
        <v>0</v>
      </c>
      <c r="D116" s="119">
        <f t="shared" si="19"/>
        <v>0</v>
      </c>
      <c r="E116" s="119">
        <f t="shared" si="19"/>
        <v>0</v>
      </c>
      <c r="F116" s="119">
        <f t="shared" si="19"/>
        <v>0</v>
      </c>
      <c r="G116" s="119">
        <f t="shared" si="19"/>
        <v>0</v>
      </c>
      <c r="H116" s="119">
        <f t="shared" si="19"/>
        <v>8.1</v>
      </c>
      <c r="I116" s="78"/>
      <c r="J116" s="88"/>
      <c r="K116" s="129"/>
      <c r="L116" s="78"/>
      <c r="M116" s="88"/>
      <c r="N116" s="88"/>
      <c r="O116" s="88"/>
      <c r="P116" s="88"/>
      <c r="Q116" s="88"/>
      <c r="R116" s="88"/>
      <c r="S116" s="88"/>
      <c r="T116" s="88"/>
      <c r="U116" s="88"/>
      <c r="V116" s="88"/>
      <c r="W116" s="192"/>
      <c r="X116" s="88"/>
      <c r="Y116" s="195"/>
      <c r="Z116" s="88"/>
      <c r="AA116" s="78"/>
      <c r="AB116" s="41"/>
      <c r="AC116" s="41"/>
    </row>
    <row r="117" s="143" customFormat="1" ht="35.1" customHeight="1" spans="1:29">
      <c r="A117" s="45">
        <v>1</v>
      </c>
      <c r="B117" s="190">
        <f t="shared" si="18"/>
        <v>8.1</v>
      </c>
      <c r="C117" s="191"/>
      <c r="D117" s="191"/>
      <c r="E117" s="191"/>
      <c r="F117" s="191"/>
      <c r="G117" s="129"/>
      <c r="H117" s="78">
        <v>8.1</v>
      </c>
      <c r="I117" s="78" t="s">
        <v>715</v>
      </c>
      <c r="J117" s="23" t="s">
        <v>332</v>
      </c>
      <c r="K117" s="23" t="s">
        <v>354</v>
      </c>
      <c r="L117" s="12" t="s">
        <v>716</v>
      </c>
      <c r="M117" s="12"/>
      <c r="N117" s="12"/>
      <c r="O117" s="88"/>
      <c r="P117" s="179"/>
      <c r="Q117" s="79"/>
      <c r="R117" s="79"/>
      <c r="S117" s="79"/>
      <c r="T117" s="44"/>
      <c r="U117" s="91"/>
      <c r="V117" s="91"/>
      <c r="W117" s="192"/>
      <c r="X117" s="91"/>
      <c r="Y117" s="94"/>
      <c r="Z117" s="91"/>
      <c r="AA117" s="91"/>
      <c r="AB117" s="91"/>
      <c r="AC117" s="91"/>
    </row>
  </sheetData>
  <mergeCells count="99">
    <mergeCell ref="A2:AC2"/>
    <mergeCell ref="M3:AB3"/>
    <mergeCell ref="M4:W4"/>
    <mergeCell ref="X4:AB4"/>
    <mergeCell ref="AA5:AB5"/>
    <mergeCell ref="A3:A6"/>
    <mergeCell ref="A11:A12"/>
    <mergeCell ref="A13:A20"/>
    <mergeCell ref="A21:A27"/>
    <mergeCell ref="A98:A100"/>
    <mergeCell ref="A102:A108"/>
    <mergeCell ref="B5:B6"/>
    <mergeCell ref="B11:B12"/>
    <mergeCell ref="B13:B20"/>
    <mergeCell ref="B21:B27"/>
    <mergeCell ref="B98:B100"/>
    <mergeCell ref="B102:B108"/>
    <mergeCell ref="C5:C6"/>
    <mergeCell ref="C11:C12"/>
    <mergeCell ref="C13:C20"/>
    <mergeCell ref="C21:C27"/>
    <mergeCell ref="C98:C100"/>
    <mergeCell ref="C102:C108"/>
    <mergeCell ref="D5:D6"/>
    <mergeCell ref="D11:D12"/>
    <mergeCell ref="D13:D20"/>
    <mergeCell ref="D21:D27"/>
    <mergeCell ref="D98:D100"/>
    <mergeCell ref="D102:D108"/>
    <mergeCell ref="E5:E6"/>
    <mergeCell ref="E11:E12"/>
    <mergeCell ref="E13:E20"/>
    <mergeCell ref="E21:E27"/>
    <mergeCell ref="E98:E100"/>
    <mergeCell ref="E102:E108"/>
    <mergeCell ref="F5:F6"/>
    <mergeCell ref="F11:F12"/>
    <mergeCell ref="F13:F20"/>
    <mergeCell ref="F21:F27"/>
    <mergeCell ref="F98:F100"/>
    <mergeCell ref="F102:F108"/>
    <mergeCell ref="G5:G6"/>
    <mergeCell ref="G11:G12"/>
    <mergeCell ref="G13:G20"/>
    <mergeCell ref="G21:G27"/>
    <mergeCell ref="G98:G100"/>
    <mergeCell ref="G102:G108"/>
    <mergeCell ref="H5:H6"/>
    <mergeCell ref="H11:H12"/>
    <mergeCell ref="H13:H20"/>
    <mergeCell ref="H21:H27"/>
    <mergeCell ref="H98:H100"/>
    <mergeCell ref="H102:H108"/>
    <mergeCell ref="I5:I6"/>
    <mergeCell ref="I11:I12"/>
    <mergeCell ref="I13:I20"/>
    <mergeCell ref="I21:I27"/>
    <mergeCell ref="I98:I100"/>
    <mergeCell ref="I102:I108"/>
    <mergeCell ref="J5:J6"/>
    <mergeCell ref="J11:J12"/>
    <mergeCell ref="J13:J20"/>
    <mergeCell ref="J21:J27"/>
    <mergeCell ref="J98:J100"/>
    <mergeCell ref="J102:J108"/>
    <mergeCell ref="K5:K6"/>
    <mergeCell ref="K11:K12"/>
    <mergeCell ref="K13:K20"/>
    <mergeCell ref="K21:K27"/>
    <mergeCell ref="K98:K100"/>
    <mergeCell ref="K102:K108"/>
    <mergeCell ref="L5:L6"/>
    <mergeCell ref="L11:L12"/>
    <mergeCell ref="L13:L20"/>
    <mergeCell ref="L21:L27"/>
    <mergeCell ref="L98:L100"/>
    <mergeCell ref="L102:L108"/>
    <mergeCell ref="M5:M6"/>
    <mergeCell ref="N5:N6"/>
    <mergeCell ref="O5:O6"/>
    <mergeCell ref="P5:P6"/>
    <mergeCell ref="Q5:Q6"/>
    <mergeCell ref="R5:R6"/>
    <mergeCell ref="R11:R12"/>
    <mergeCell ref="R13:R20"/>
    <mergeCell ref="R21:R27"/>
    <mergeCell ref="S5:S6"/>
    <mergeCell ref="T5:T6"/>
    <mergeCell ref="U5:U6"/>
    <mergeCell ref="U13:U20"/>
    <mergeCell ref="U21:U27"/>
    <mergeCell ref="V5:V6"/>
    <mergeCell ref="W5:W6"/>
    <mergeCell ref="X5:X6"/>
    <mergeCell ref="Y5:Y6"/>
    <mergeCell ref="Z5:Z6"/>
    <mergeCell ref="AC3:AC6"/>
    <mergeCell ref="B3:H4"/>
    <mergeCell ref="I3:L4"/>
  </mergeCells>
  <dataValidations count="3">
    <dataValidation type="list" allowBlank="1" showInputMessage="1" showErrorMessage="1" sqref="N6 M32 N32 M87 N87 M90 N90 N7:N8">
      <formula1>$AE$6:$AE$7</formula1>
    </dataValidation>
    <dataValidation type="list" allowBlank="1" showInputMessage="1" showErrorMessage="1" sqref="N13 N21 N49 N59 N60 N70 N72 N75 N101 N113 N114 N115 N14:N15 N16:N20 N22:N27">
      <formula1>#REF!</formula1>
    </dataValidation>
    <dataValidation allowBlank="1" showInputMessage="1" showErrorMessage="1" sqref="N31 N88 N89 N92 N93"/>
  </dataValidations>
  <pageMargins left="0.75" right="0.75" top="1" bottom="1" header="0.5" footer="0.5"/>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60"/>
  <sheetViews>
    <sheetView topLeftCell="A14" workbookViewId="0">
      <selection activeCell="B20" sqref="B20:B29"/>
    </sheetView>
  </sheetViews>
  <sheetFormatPr defaultColWidth="9" defaultRowHeight="13.5"/>
  <cols>
    <col min="1" max="1" width="15.3833333333333" style="9" customWidth="1"/>
    <col min="2" max="2" width="13.2333333333333" style="9" customWidth="1"/>
    <col min="3" max="3" width="15.725" style="9" customWidth="1"/>
    <col min="4" max="5" width="10.5" style="9" customWidth="1"/>
    <col min="6" max="6" width="13.225" style="9" customWidth="1"/>
    <col min="7" max="8" width="10.5" style="9" customWidth="1"/>
    <col min="9" max="9" width="27.7583333333333" style="9" customWidth="1"/>
    <col min="10" max="10" width="14.6333333333333" style="9" customWidth="1"/>
    <col min="11" max="11" width="10" style="9" customWidth="1"/>
    <col min="12" max="12" width="58.1333333333333" style="9" customWidth="1"/>
    <col min="13" max="13" width="34.1166666666667" style="9" customWidth="1"/>
    <col min="14" max="14" width="13.1333333333333" style="9" customWidth="1"/>
    <col min="15" max="16" width="10.6333333333333" style="9" customWidth="1"/>
    <col min="17" max="17" width="13.2583333333333" style="9" customWidth="1"/>
    <col min="18" max="18" width="13.2333333333333" style="9" customWidth="1"/>
    <col min="19" max="20" width="10.6333333333333" style="9" customWidth="1"/>
    <col min="21" max="21" width="17" style="9" customWidth="1"/>
    <col min="22" max="28" width="10.6333333333333" style="9" customWidth="1"/>
    <col min="29" max="29" width="17.5" style="9" customWidth="1"/>
    <col min="30" max="31" width="9" style="105"/>
    <col min="32" max="16384" width="9" style="9"/>
  </cols>
  <sheetData>
    <row r="1" s="98" customFormat="1" ht="36" customHeight="1" spans="1:31">
      <c r="A1" s="106" t="s">
        <v>717</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35"/>
      <c r="AE1" s="135"/>
    </row>
    <row r="2" s="98" customFormat="1" ht="14.1" customHeight="1" spans="1:31">
      <c r="A2" s="107" t="s">
        <v>2</v>
      </c>
      <c r="B2" s="107" t="s">
        <v>3</v>
      </c>
      <c r="C2" s="107"/>
      <c r="D2" s="107"/>
      <c r="E2" s="107"/>
      <c r="F2" s="107"/>
      <c r="G2" s="107"/>
      <c r="H2" s="107"/>
      <c r="I2" s="107" t="s">
        <v>4</v>
      </c>
      <c r="J2" s="107"/>
      <c r="K2" s="107"/>
      <c r="L2" s="107"/>
      <c r="M2" s="107" t="s">
        <v>5</v>
      </c>
      <c r="N2" s="107"/>
      <c r="O2" s="107"/>
      <c r="P2" s="107"/>
      <c r="Q2" s="107"/>
      <c r="R2" s="107"/>
      <c r="S2" s="107"/>
      <c r="T2" s="107"/>
      <c r="U2" s="107"/>
      <c r="V2" s="107"/>
      <c r="W2" s="107"/>
      <c r="X2" s="107"/>
      <c r="Y2" s="107"/>
      <c r="Z2" s="107"/>
      <c r="AA2" s="107"/>
      <c r="AB2" s="107"/>
      <c r="AC2" s="107" t="s">
        <v>6</v>
      </c>
      <c r="AD2" s="135"/>
      <c r="AE2" s="135"/>
    </row>
    <row r="3" s="99" customFormat="1" ht="14.1" customHeight="1" spans="1:31">
      <c r="A3" s="107"/>
      <c r="B3" s="107"/>
      <c r="C3" s="107"/>
      <c r="D3" s="107"/>
      <c r="E3" s="107"/>
      <c r="F3" s="107"/>
      <c r="G3" s="107"/>
      <c r="H3" s="107"/>
      <c r="I3" s="107"/>
      <c r="J3" s="107"/>
      <c r="K3" s="107"/>
      <c r="L3" s="107"/>
      <c r="M3" s="107" t="s">
        <v>7</v>
      </c>
      <c r="N3" s="107"/>
      <c r="O3" s="107"/>
      <c r="P3" s="107"/>
      <c r="Q3" s="107"/>
      <c r="R3" s="107"/>
      <c r="S3" s="107"/>
      <c r="T3" s="107"/>
      <c r="U3" s="107"/>
      <c r="V3" s="107"/>
      <c r="W3" s="107"/>
      <c r="X3" s="107" t="s">
        <v>8</v>
      </c>
      <c r="Y3" s="107"/>
      <c r="Z3" s="107"/>
      <c r="AA3" s="107"/>
      <c r="AB3" s="107"/>
      <c r="AC3" s="107"/>
      <c r="AD3" s="136"/>
      <c r="AE3" s="136"/>
    </row>
    <row r="4" s="99" customFormat="1" ht="14.1" customHeight="1" spans="1:31">
      <c r="A4" s="107"/>
      <c r="B4" s="107" t="s">
        <v>9</v>
      </c>
      <c r="C4" s="107" t="s">
        <v>10</v>
      </c>
      <c r="D4" s="107" t="s">
        <v>11</v>
      </c>
      <c r="E4" s="107" t="s">
        <v>12</v>
      </c>
      <c r="F4" s="107" t="s">
        <v>13</v>
      </c>
      <c r="G4" s="107" t="s">
        <v>14</v>
      </c>
      <c r="H4" s="107" t="s">
        <v>15</v>
      </c>
      <c r="I4" s="107" t="s">
        <v>16</v>
      </c>
      <c r="J4" s="107" t="s">
        <v>17</v>
      </c>
      <c r="K4" s="107" t="s">
        <v>18</v>
      </c>
      <c r="L4" s="107" t="s">
        <v>19</v>
      </c>
      <c r="M4" s="107" t="s">
        <v>20</v>
      </c>
      <c r="N4" s="107" t="s">
        <v>21</v>
      </c>
      <c r="O4" s="107" t="s">
        <v>22</v>
      </c>
      <c r="P4" s="107" t="s">
        <v>23</v>
      </c>
      <c r="Q4" s="107" t="s">
        <v>24</v>
      </c>
      <c r="R4" s="107" t="s">
        <v>25</v>
      </c>
      <c r="S4" s="107" t="s">
        <v>26</v>
      </c>
      <c r="T4" s="107" t="s">
        <v>27</v>
      </c>
      <c r="U4" s="107" t="s">
        <v>28</v>
      </c>
      <c r="V4" s="107" t="s">
        <v>29</v>
      </c>
      <c r="W4" s="107" t="s">
        <v>30</v>
      </c>
      <c r="X4" s="107" t="s">
        <v>31</v>
      </c>
      <c r="Y4" s="107" t="s">
        <v>32</v>
      </c>
      <c r="Z4" s="107" t="s">
        <v>33</v>
      </c>
      <c r="AA4" s="107" t="s">
        <v>34</v>
      </c>
      <c r="AB4" s="107"/>
      <c r="AC4" s="107"/>
      <c r="AD4" s="136"/>
      <c r="AE4" s="136"/>
    </row>
    <row r="5" s="98" customFormat="1" ht="42" customHeight="1" spans="1:31">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t="s">
        <v>35</v>
      </c>
      <c r="AB5" s="107" t="s">
        <v>36</v>
      </c>
      <c r="AC5" s="107"/>
      <c r="AD5" s="135"/>
      <c r="AE5" s="135"/>
    </row>
    <row r="6" s="100" customFormat="1" ht="36" customHeight="1" spans="1:31">
      <c r="A6" s="107" t="s">
        <v>37</v>
      </c>
      <c r="B6" s="107">
        <f t="shared" ref="B6:B10" si="0">SUM(C6:H6)</f>
        <v>4572.33198</v>
      </c>
      <c r="C6" s="107">
        <f t="shared" ref="C6:H6" si="1">C7+C18+C39+C44+C48+C58</f>
        <v>2639.83058</v>
      </c>
      <c r="D6" s="107">
        <f t="shared" si="1"/>
        <v>276.0208</v>
      </c>
      <c r="E6" s="107">
        <f t="shared" si="1"/>
        <v>113.1</v>
      </c>
      <c r="F6" s="107">
        <f t="shared" si="1"/>
        <v>1350</v>
      </c>
      <c r="G6" s="107">
        <f t="shared" si="1"/>
        <v>168.2456</v>
      </c>
      <c r="H6" s="107">
        <f t="shared" si="1"/>
        <v>25.135</v>
      </c>
      <c r="I6" s="107"/>
      <c r="J6" s="107"/>
      <c r="K6" s="107"/>
      <c r="L6" s="107"/>
      <c r="M6" s="120"/>
      <c r="N6" s="120"/>
      <c r="O6" s="107"/>
      <c r="P6" s="107"/>
      <c r="Q6" s="120"/>
      <c r="R6" s="107">
        <f>R7+R18+R48</f>
        <v>3811.7367</v>
      </c>
      <c r="S6" s="120"/>
      <c r="T6" s="120"/>
      <c r="U6" s="120"/>
      <c r="V6" s="120"/>
      <c r="W6" s="120"/>
      <c r="X6" s="120"/>
      <c r="Y6" s="120"/>
      <c r="Z6" s="120"/>
      <c r="AA6" s="132"/>
      <c r="AB6" s="120"/>
      <c r="AC6" s="120"/>
      <c r="AD6" s="137"/>
      <c r="AE6" s="137"/>
    </row>
    <row r="7" s="100" customFormat="1" ht="30" customHeight="1" spans="1:31">
      <c r="A7" s="107" t="s">
        <v>141</v>
      </c>
      <c r="B7" s="107">
        <f t="shared" si="0"/>
        <v>3161.2857</v>
      </c>
      <c r="C7" s="107">
        <f t="shared" ref="C7:H7" si="2">SUM(C8:C17)</f>
        <v>1811.2857</v>
      </c>
      <c r="D7" s="107">
        <f t="shared" si="2"/>
        <v>0</v>
      </c>
      <c r="E7" s="107">
        <f t="shared" si="2"/>
        <v>0</v>
      </c>
      <c r="F7" s="107">
        <f t="shared" si="2"/>
        <v>1350</v>
      </c>
      <c r="G7" s="107">
        <f t="shared" si="2"/>
        <v>0</v>
      </c>
      <c r="H7" s="107">
        <f t="shared" si="2"/>
        <v>0</v>
      </c>
      <c r="I7" s="107"/>
      <c r="J7" s="107"/>
      <c r="K7" s="107"/>
      <c r="L7" s="107"/>
      <c r="M7" s="120"/>
      <c r="N7" s="120"/>
      <c r="O7" s="107"/>
      <c r="P7" s="107"/>
      <c r="Q7" s="120"/>
      <c r="R7" s="107">
        <f>SUM(R8:R17)</f>
        <v>3071.2857</v>
      </c>
      <c r="S7" s="120"/>
      <c r="T7" s="120"/>
      <c r="U7" s="120"/>
      <c r="V7" s="120"/>
      <c r="W7" s="120"/>
      <c r="X7" s="120"/>
      <c r="Y7" s="120"/>
      <c r="Z7" s="120"/>
      <c r="AA7" s="132"/>
      <c r="AB7" s="120"/>
      <c r="AC7" s="120"/>
      <c r="AD7" s="137"/>
      <c r="AE7" s="137"/>
    </row>
    <row r="8" s="101" customFormat="1" ht="68" customHeight="1" spans="1:31">
      <c r="A8" s="24">
        <v>1</v>
      </c>
      <c r="B8" s="108">
        <f t="shared" si="0"/>
        <v>293.8</v>
      </c>
      <c r="C8" s="109">
        <v>293.8</v>
      </c>
      <c r="D8" s="24"/>
      <c r="E8" s="24"/>
      <c r="F8" s="110"/>
      <c r="G8" s="24"/>
      <c r="H8" s="24"/>
      <c r="I8" s="23" t="s">
        <v>718</v>
      </c>
      <c r="J8" s="12" t="s">
        <v>41</v>
      </c>
      <c r="K8" s="12" t="s">
        <v>41</v>
      </c>
      <c r="L8" s="109" t="s">
        <v>719</v>
      </c>
      <c r="M8" s="24" t="s">
        <v>327</v>
      </c>
      <c r="N8" s="108" t="s">
        <v>165</v>
      </c>
      <c r="O8" s="24">
        <v>28530</v>
      </c>
      <c r="P8" s="24" t="s">
        <v>282</v>
      </c>
      <c r="Q8" s="24">
        <v>2019.12</v>
      </c>
      <c r="R8" s="109">
        <v>293.8</v>
      </c>
      <c r="S8" s="24" t="s">
        <v>254</v>
      </c>
      <c r="T8" s="24" t="s">
        <v>720</v>
      </c>
      <c r="U8" s="12" t="s">
        <v>721</v>
      </c>
      <c r="V8" s="24"/>
      <c r="W8" s="24" t="s">
        <v>48</v>
      </c>
      <c r="X8" s="24"/>
      <c r="Y8" s="24"/>
      <c r="Z8" s="24"/>
      <c r="AA8" s="24"/>
      <c r="AB8" s="24"/>
      <c r="AC8" s="24"/>
      <c r="AD8" s="102"/>
      <c r="AE8" s="102"/>
    </row>
    <row r="9" s="24" customFormat="1" ht="35" customHeight="1" spans="1:32">
      <c r="A9" s="24">
        <v>2</v>
      </c>
      <c r="B9" s="108">
        <f t="shared" si="0"/>
        <v>88.6712</v>
      </c>
      <c r="C9" s="110">
        <v>88.6712</v>
      </c>
      <c r="F9" s="110"/>
      <c r="I9" s="121" t="s">
        <v>722</v>
      </c>
      <c r="J9" s="12" t="s">
        <v>99</v>
      </c>
      <c r="K9" s="23" t="s">
        <v>41</v>
      </c>
      <c r="L9" s="23" t="s">
        <v>723</v>
      </c>
      <c r="M9" s="24" t="s">
        <v>724</v>
      </c>
      <c r="N9" s="12" t="s">
        <v>165</v>
      </c>
      <c r="O9" s="24">
        <v>7188</v>
      </c>
      <c r="P9" s="24" t="s">
        <v>492</v>
      </c>
      <c r="Q9" s="24">
        <v>2019</v>
      </c>
      <c r="R9" s="24">
        <v>88.6712</v>
      </c>
      <c r="S9" s="24" t="s">
        <v>517</v>
      </c>
      <c r="T9" s="24" t="s">
        <v>720</v>
      </c>
      <c r="U9" s="24" t="s">
        <v>338</v>
      </c>
      <c r="AD9" s="102"/>
      <c r="AE9" s="102"/>
      <c r="AF9" s="138"/>
    </row>
    <row r="10" s="101" customFormat="1" ht="35" customHeight="1" spans="1:31">
      <c r="A10" s="24">
        <v>3</v>
      </c>
      <c r="B10" s="19">
        <f t="shared" si="0"/>
        <v>90</v>
      </c>
      <c r="C10" s="24"/>
      <c r="D10" s="24"/>
      <c r="E10" s="24"/>
      <c r="F10" s="19">
        <v>90</v>
      </c>
      <c r="G10" s="24"/>
      <c r="H10" s="24"/>
      <c r="I10" s="12" t="s">
        <v>725</v>
      </c>
      <c r="J10" s="24" t="s">
        <v>40</v>
      </c>
      <c r="K10" s="12" t="s">
        <v>726</v>
      </c>
      <c r="L10" s="12" t="s">
        <v>727</v>
      </c>
      <c r="M10" s="24"/>
      <c r="N10" s="12"/>
      <c r="O10" s="24"/>
      <c r="P10" s="24"/>
      <c r="Q10" s="24"/>
      <c r="R10" s="110"/>
      <c r="S10" s="24" t="s">
        <v>728</v>
      </c>
      <c r="T10" s="24" t="s">
        <v>228</v>
      </c>
      <c r="U10" s="24" t="s">
        <v>729</v>
      </c>
      <c r="V10" s="24"/>
      <c r="W10" s="24" t="s">
        <v>48</v>
      </c>
      <c r="X10" s="24"/>
      <c r="Y10" s="24"/>
      <c r="Z10" s="24"/>
      <c r="AA10" s="24"/>
      <c r="AB10" s="24"/>
      <c r="AC10" s="24"/>
      <c r="AD10" s="102"/>
      <c r="AE10" s="102"/>
    </row>
    <row r="11" s="101" customFormat="1" ht="46" customHeight="1" spans="1:31">
      <c r="A11" s="24">
        <v>4</v>
      </c>
      <c r="B11" s="24">
        <f>SUM(C11:H15)</f>
        <v>1260</v>
      </c>
      <c r="C11" s="24"/>
      <c r="D11" s="24"/>
      <c r="E11" s="24"/>
      <c r="F11" s="24">
        <v>1260</v>
      </c>
      <c r="G11" s="24"/>
      <c r="H11" s="24"/>
      <c r="I11" s="12" t="s">
        <v>730</v>
      </c>
      <c r="J11" s="24" t="s">
        <v>40</v>
      </c>
      <c r="K11" s="24" t="s">
        <v>41</v>
      </c>
      <c r="L11" s="122" t="s">
        <v>731</v>
      </c>
      <c r="M11" s="123" t="s">
        <v>732</v>
      </c>
      <c r="N11" s="122" t="s">
        <v>165</v>
      </c>
      <c r="O11" s="123">
        <v>17.99</v>
      </c>
      <c r="P11" s="123" t="s">
        <v>372</v>
      </c>
      <c r="Q11" s="24">
        <v>2019.12</v>
      </c>
      <c r="R11" s="110">
        <v>1260</v>
      </c>
      <c r="S11" s="24">
        <v>15</v>
      </c>
      <c r="T11" s="130" t="s">
        <v>228</v>
      </c>
      <c r="U11" s="24" t="s">
        <v>338</v>
      </c>
      <c r="V11" s="130"/>
      <c r="W11" s="108" t="s">
        <v>48</v>
      </c>
      <c r="X11" s="130"/>
      <c r="Y11" s="130"/>
      <c r="Z11" s="130"/>
      <c r="AA11" s="130"/>
      <c r="AB11" s="130"/>
      <c r="AC11" s="130"/>
      <c r="AD11" s="102"/>
      <c r="AE11" s="102"/>
    </row>
    <row r="12" s="101" customFormat="1" ht="46" customHeight="1" spans="1:31">
      <c r="A12" s="24"/>
      <c r="B12" s="24"/>
      <c r="C12" s="24"/>
      <c r="D12" s="24"/>
      <c r="E12" s="24"/>
      <c r="F12" s="24"/>
      <c r="G12" s="24"/>
      <c r="H12" s="24"/>
      <c r="I12" s="12"/>
      <c r="J12" s="24"/>
      <c r="K12" s="24"/>
      <c r="L12" s="122"/>
      <c r="M12" s="123" t="s">
        <v>733</v>
      </c>
      <c r="N12" s="122"/>
      <c r="O12" s="123">
        <v>4</v>
      </c>
      <c r="P12" s="123" t="s">
        <v>45</v>
      </c>
      <c r="Q12" s="24"/>
      <c r="R12" s="110"/>
      <c r="S12" s="24"/>
      <c r="T12" s="130" t="s">
        <v>228</v>
      </c>
      <c r="U12" s="24" t="s">
        <v>338</v>
      </c>
      <c r="V12" s="130"/>
      <c r="W12" s="108" t="s">
        <v>48</v>
      </c>
      <c r="X12" s="130"/>
      <c r="Y12" s="130"/>
      <c r="Z12" s="130"/>
      <c r="AA12" s="130"/>
      <c r="AB12" s="130"/>
      <c r="AC12" s="130"/>
      <c r="AD12" s="102"/>
      <c r="AE12" s="102"/>
    </row>
    <row r="13" s="101" customFormat="1" ht="46" customHeight="1" spans="1:31">
      <c r="A13" s="24"/>
      <c r="B13" s="24"/>
      <c r="C13" s="24"/>
      <c r="D13" s="24"/>
      <c r="E13" s="24"/>
      <c r="F13" s="24"/>
      <c r="G13" s="24"/>
      <c r="H13" s="24"/>
      <c r="I13" s="12"/>
      <c r="J13" s="24"/>
      <c r="K13" s="24"/>
      <c r="L13" s="122"/>
      <c r="M13" s="123" t="s">
        <v>734</v>
      </c>
      <c r="N13" s="122"/>
      <c r="O13" s="123">
        <v>9</v>
      </c>
      <c r="P13" s="123" t="s">
        <v>45</v>
      </c>
      <c r="Q13" s="24"/>
      <c r="R13" s="110"/>
      <c r="S13" s="24"/>
      <c r="T13" s="130" t="s">
        <v>228</v>
      </c>
      <c r="U13" s="24" t="s">
        <v>338</v>
      </c>
      <c r="V13" s="130"/>
      <c r="W13" s="108" t="s">
        <v>48</v>
      </c>
      <c r="X13" s="130"/>
      <c r="Y13" s="130"/>
      <c r="Z13" s="130"/>
      <c r="AA13" s="130"/>
      <c r="AB13" s="130"/>
      <c r="AC13" s="130"/>
      <c r="AD13" s="102"/>
      <c r="AE13" s="102"/>
    </row>
    <row r="14" s="101" customFormat="1" ht="46" customHeight="1" spans="1:31">
      <c r="A14" s="24"/>
      <c r="B14" s="24"/>
      <c r="C14" s="24"/>
      <c r="D14" s="24"/>
      <c r="E14" s="24"/>
      <c r="F14" s="24"/>
      <c r="G14" s="24"/>
      <c r="H14" s="24"/>
      <c r="I14" s="12"/>
      <c r="J14" s="24"/>
      <c r="K14" s="24"/>
      <c r="L14" s="122"/>
      <c r="M14" s="123" t="s">
        <v>735</v>
      </c>
      <c r="N14" s="122"/>
      <c r="O14" s="123">
        <v>2</v>
      </c>
      <c r="P14" s="123" t="s">
        <v>146</v>
      </c>
      <c r="Q14" s="24"/>
      <c r="R14" s="110"/>
      <c r="S14" s="24"/>
      <c r="T14" s="130" t="s">
        <v>228</v>
      </c>
      <c r="U14" s="24" t="s">
        <v>338</v>
      </c>
      <c r="V14" s="130"/>
      <c r="W14" s="108" t="s">
        <v>48</v>
      </c>
      <c r="X14" s="130"/>
      <c r="Y14" s="130"/>
      <c r="Z14" s="130"/>
      <c r="AA14" s="130"/>
      <c r="AB14" s="130"/>
      <c r="AC14" s="130"/>
      <c r="AD14" s="102"/>
      <c r="AE14" s="102"/>
    </row>
    <row r="15" s="101" customFormat="1" ht="46" customHeight="1" spans="1:31">
      <c r="A15" s="24"/>
      <c r="B15" s="24"/>
      <c r="C15" s="24"/>
      <c r="D15" s="24"/>
      <c r="E15" s="24"/>
      <c r="F15" s="24"/>
      <c r="G15" s="24"/>
      <c r="H15" s="24"/>
      <c r="I15" s="12"/>
      <c r="J15" s="24"/>
      <c r="K15" s="24"/>
      <c r="L15" s="122"/>
      <c r="M15" s="123" t="s">
        <v>736</v>
      </c>
      <c r="N15" s="122"/>
      <c r="O15" s="123">
        <v>2.3</v>
      </c>
      <c r="P15" s="123" t="s">
        <v>372</v>
      </c>
      <c r="Q15" s="24"/>
      <c r="R15" s="110"/>
      <c r="S15" s="24"/>
      <c r="T15" s="130" t="s">
        <v>228</v>
      </c>
      <c r="U15" s="24" t="s">
        <v>338</v>
      </c>
      <c r="V15" s="24"/>
      <c r="W15" s="108" t="s">
        <v>48</v>
      </c>
      <c r="X15" s="24"/>
      <c r="Y15" s="24"/>
      <c r="Z15" s="24"/>
      <c r="AA15" s="24"/>
      <c r="AB15" s="24"/>
      <c r="AC15" s="24"/>
      <c r="AD15" s="102"/>
      <c r="AE15" s="102"/>
    </row>
    <row r="16" s="102" customFormat="1" ht="51" customHeight="1" spans="1:31">
      <c r="A16" s="111">
        <v>5</v>
      </c>
      <c r="B16" s="112">
        <f t="shared" ref="B16:B18" si="3">SUM(C16:H16)</f>
        <v>967</v>
      </c>
      <c r="C16" s="112">
        <v>967</v>
      </c>
      <c r="D16" s="111"/>
      <c r="E16" s="111"/>
      <c r="F16" s="113"/>
      <c r="G16" s="111"/>
      <c r="H16" s="111"/>
      <c r="I16" s="12" t="s">
        <v>544</v>
      </c>
      <c r="J16" s="12" t="s">
        <v>349</v>
      </c>
      <c r="K16" s="22" t="s">
        <v>41</v>
      </c>
      <c r="L16" s="12" t="s">
        <v>737</v>
      </c>
      <c r="M16" s="12" t="s">
        <v>351</v>
      </c>
      <c r="N16" s="12" t="s">
        <v>165</v>
      </c>
      <c r="O16" s="112">
        <v>14.4</v>
      </c>
      <c r="P16" s="12" t="s">
        <v>53</v>
      </c>
      <c r="Q16" s="131" t="s">
        <v>738</v>
      </c>
      <c r="R16" s="112">
        <v>967</v>
      </c>
      <c r="S16" s="12" t="s">
        <v>254</v>
      </c>
      <c r="T16" s="12" t="s">
        <v>228</v>
      </c>
      <c r="U16" s="12" t="s">
        <v>352</v>
      </c>
      <c r="V16" s="12"/>
      <c r="W16" s="12" t="s">
        <v>48</v>
      </c>
      <c r="X16" s="12"/>
      <c r="Y16" s="12"/>
      <c r="Z16" s="12"/>
      <c r="AA16" s="12"/>
      <c r="AB16" s="12"/>
      <c r="AC16" s="57"/>
      <c r="AD16" s="105"/>
      <c r="AE16" s="105"/>
    </row>
    <row r="17" s="24" customFormat="1" ht="62.1" customHeight="1" spans="1:32">
      <c r="A17" s="24">
        <v>6</v>
      </c>
      <c r="B17" s="110">
        <f t="shared" si="3"/>
        <v>461.8145</v>
      </c>
      <c r="C17" s="110">
        <v>461.8145</v>
      </c>
      <c r="F17" s="110"/>
      <c r="I17" s="12" t="s">
        <v>739</v>
      </c>
      <c r="J17" s="12" t="s">
        <v>99</v>
      </c>
      <c r="K17" s="12" t="s">
        <v>41</v>
      </c>
      <c r="L17" s="12" t="s">
        <v>740</v>
      </c>
      <c r="M17" s="24" t="s">
        <v>741</v>
      </c>
      <c r="N17" s="12" t="s">
        <v>165</v>
      </c>
      <c r="O17" s="124">
        <v>12.325</v>
      </c>
      <c r="P17" s="24" t="s">
        <v>53</v>
      </c>
      <c r="Q17" s="24">
        <v>2019</v>
      </c>
      <c r="R17" s="24">
        <v>461.8145</v>
      </c>
      <c r="S17" s="24" t="s">
        <v>254</v>
      </c>
      <c r="T17" s="12" t="s">
        <v>228</v>
      </c>
      <c r="U17" s="24" t="s">
        <v>338</v>
      </c>
      <c r="W17" s="24" t="s">
        <v>48</v>
      </c>
      <c r="AD17" s="102"/>
      <c r="AE17" s="102"/>
      <c r="AF17" s="138"/>
    </row>
    <row r="18" s="100" customFormat="1" ht="53.1" customHeight="1" spans="1:31">
      <c r="A18" s="107" t="s">
        <v>275</v>
      </c>
      <c r="B18" s="107">
        <f t="shared" si="3"/>
        <v>782.99688</v>
      </c>
      <c r="C18" s="107">
        <f t="shared" ref="C18:H18" si="4">SUM(C19+C30+C32+C33+C34+C35+C38)</f>
        <v>665.34488</v>
      </c>
      <c r="D18" s="107">
        <f t="shared" si="4"/>
        <v>17.652</v>
      </c>
      <c r="E18" s="107">
        <f t="shared" si="4"/>
        <v>100</v>
      </c>
      <c r="F18" s="107">
        <f t="shared" si="4"/>
        <v>0</v>
      </c>
      <c r="G18" s="107">
        <f t="shared" si="4"/>
        <v>0</v>
      </c>
      <c r="H18" s="107">
        <f t="shared" si="4"/>
        <v>0</v>
      </c>
      <c r="I18" s="107"/>
      <c r="J18" s="107"/>
      <c r="K18" s="107"/>
      <c r="L18" s="107"/>
      <c r="M18" s="125"/>
      <c r="N18" s="120"/>
      <c r="O18" s="107"/>
      <c r="P18" s="107"/>
      <c r="Q18" s="120"/>
      <c r="R18" s="107">
        <f>SUM(R19:R38)</f>
        <v>673.9086</v>
      </c>
      <c r="S18" s="120"/>
      <c r="T18" s="120"/>
      <c r="U18" s="132"/>
      <c r="V18" s="120"/>
      <c r="W18" s="120"/>
      <c r="X18" s="120"/>
      <c r="Y18" s="120"/>
      <c r="Z18" s="120"/>
      <c r="AA18" s="132"/>
      <c r="AB18" s="120"/>
      <c r="AC18" s="120"/>
      <c r="AD18" s="137"/>
      <c r="AE18" s="137"/>
    </row>
    <row r="19" s="24" customFormat="1" ht="66" customHeight="1" spans="1:32">
      <c r="A19" s="24">
        <v>1</v>
      </c>
      <c r="B19" s="109">
        <f>C19+D19+E19+F19+G19+H19</f>
        <v>202.3934</v>
      </c>
      <c r="C19" s="109">
        <f>SUM(C20:C29)</f>
        <v>202.3934</v>
      </c>
      <c r="D19" s="109"/>
      <c r="E19" s="109"/>
      <c r="F19" s="109"/>
      <c r="G19" s="109"/>
      <c r="H19" s="109"/>
      <c r="I19" s="23" t="s">
        <v>742</v>
      </c>
      <c r="J19" s="24" t="s">
        <v>41</v>
      </c>
      <c r="K19" s="24" t="s">
        <v>41</v>
      </c>
      <c r="L19" s="12" t="s">
        <v>743</v>
      </c>
      <c r="M19" s="12"/>
      <c r="N19" s="12"/>
      <c r="O19" s="12"/>
      <c r="P19" s="12"/>
      <c r="Q19" s="12"/>
      <c r="R19" s="12"/>
      <c r="S19" s="12"/>
      <c r="AD19" s="102"/>
      <c r="AE19" s="102"/>
      <c r="AF19" s="138"/>
    </row>
    <row r="20" s="101" customFormat="1" ht="66" customHeight="1" spans="1:31">
      <c r="A20" s="24">
        <v>1.1</v>
      </c>
      <c r="B20" s="109">
        <f t="shared" ref="B20:B29" si="5">SUM(C20:H20)</f>
        <v>13.54552</v>
      </c>
      <c r="C20" s="109">
        <v>13.54552</v>
      </c>
      <c r="D20" s="109"/>
      <c r="E20" s="109"/>
      <c r="F20" s="109"/>
      <c r="G20" s="109"/>
      <c r="H20" s="109"/>
      <c r="I20" s="23" t="s">
        <v>742</v>
      </c>
      <c r="J20" s="24" t="s">
        <v>41</v>
      </c>
      <c r="K20" s="24" t="s">
        <v>41</v>
      </c>
      <c r="L20" s="12" t="s">
        <v>744</v>
      </c>
      <c r="M20" s="12" t="s">
        <v>745</v>
      </c>
      <c r="N20" s="24" t="s">
        <v>95</v>
      </c>
      <c r="O20" s="12">
        <v>3386.38</v>
      </c>
      <c r="P20" s="12" t="s">
        <v>105</v>
      </c>
      <c r="Q20" s="12" t="s">
        <v>746</v>
      </c>
      <c r="R20" s="12">
        <v>13.54552</v>
      </c>
      <c r="S20" s="12"/>
      <c r="T20" s="24" t="s">
        <v>68</v>
      </c>
      <c r="U20" s="24" t="s">
        <v>68</v>
      </c>
      <c r="V20" s="24"/>
      <c r="W20" s="24"/>
      <c r="X20" s="24"/>
      <c r="Y20" s="24"/>
      <c r="Z20" s="24"/>
      <c r="AA20" s="24"/>
      <c r="AB20" s="24"/>
      <c r="AC20" s="24"/>
      <c r="AD20" s="102"/>
      <c r="AE20" s="102"/>
    </row>
    <row r="21" s="101" customFormat="1" ht="66" customHeight="1" spans="1:31">
      <c r="A21" s="24">
        <v>1.2</v>
      </c>
      <c r="B21" s="109">
        <f t="shared" si="5"/>
        <v>1.42588</v>
      </c>
      <c r="C21" s="109">
        <v>1.42588</v>
      </c>
      <c r="D21" s="109"/>
      <c r="E21" s="109"/>
      <c r="F21" s="109"/>
      <c r="G21" s="109"/>
      <c r="H21" s="109"/>
      <c r="I21" s="23" t="s">
        <v>742</v>
      </c>
      <c r="J21" s="24" t="s">
        <v>41</v>
      </c>
      <c r="K21" s="24" t="s">
        <v>41</v>
      </c>
      <c r="L21" s="12" t="s">
        <v>747</v>
      </c>
      <c r="M21" s="12" t="s">
        <v>403</v>
      </c>
      <c r="N21" s="24" t="s">
        <v>95</v>
      </c>
      <c r="O21" s="12">
        <v>356.47</v>
      </c>
      <c r="P21" s="12" t="s">
        <v>105</v>
      </c>
      <c r="Q21" s="12" t="s">
        <v>746</v>
      </c>
      <c r="R21" s="12">
        <v>1.42588</v>
      </c>
      <c r="S21" s="12"/>
      <c r="T21" s="24" t="s">
        <v>68</v>
      </c>
      <c r="U21" s="24" t="s">
        <v>68</v>
      </c>
      <c r="V21" s="24"/>
      <c r="W21" s="24"/>
      <c r="X21" s="24"/>
      <c r="Y21" s="24"/>
      <c r="Z21" s="24"/>
      <c r="AA21" s="24"/>
      <c r="AB21" s="24"/>
      <c r="AC21" s="24"/>
      <c r="AD21" s="102"/>
      <c r="AE21" s="102"/>
    </row>
    <row r="22" s="101" customFormat="1" ht="66" customHeight="1" spans="1:31">
      <c r="A22" s="24">
        <v>1.3</v>
      </c>
      <c r="B22" s="109">
        <f t="shared" si="5"/>
        <v>4.972</v>
      </c>
      <c r="C22" s="109">
        <v>4.972</v>
      </c>
      <c r="D22" s="109"/>
      <c r="E22" s="109"/>
      <c r="F22" s="109"/>
      <c r="G22" s="109"/>
      <c r="H22" s="109"/>
      <c r="I22" s="23" t="s">
        <v>742</v>
      </c>
      <c r="J22" s="24" t="s">
        <v>41</v>
      </c>
      <c r="K22" s="24" t="s">
        <v>41</v>
      </c>
      <c r="L22" s="12" t="s">
        <v>748</v>
      </c>
      <c r="M22" s="12" t="s">
        <v>405</v>
      </c>
      <c r="N22" s="24" t="s">
        <v>95</v>
      </c>
      <c r="O22" s="12">
        <v>243</v>
      </c>
      <c r="P22" s="12" t="s">
        <v>105</v>
      </c>
      <c r="Q22" s="12" t="s">
        <v>746</v>
      </c>
      <c r="R22" s="12">
        <v>4.972</v>
      </c>
      <c r="S22" s="12"/>
      <c r="T22" s="24" t="s">
        <v>68</v>
      </c>
      <c r="U22" s="24" t="s">
        <v>68</v>
      </c>
      <c r="V22" s="24"/>
      <c r="W22" s="24"/>
      <c r="X22" s="24"/>
      <c r="Y22" s="24"/>
      <c r="Z22" s="24"/>
      <c r="AA22" s="24"/>
      <c r="AB22" s="24"/>
      <c r="AC22" s="24"/>
      <c r="AD22" s="102"/>
      <c r="AE22" s="102"/>
    </row>
    <row r="23" s="101" customFormat="1" ht="66" customHeight="1" spans="1:31">
      <c r="A23" s="24">
        <v>1.4</v>
      </c>
      <c r="B23" s="109">
        <f t="shared" si="5"/>
        <v>56.6</v>
      </c>
      <c r="C23" s="109">
        <v>56.6</v>
      </c>
      <c r="D23" s="109"/>
      <c r="E23" s="109"/>
      <c r="F23" s="109"/>
      <c r="G23" s="109"/>
      <c r="H23" s="109"/>
      <c r="I23" s="23" t="s">
        <v>742</v>
      </c>
      <c r="J23" s="24" t="s">
        <v>41</v>
      </c>
      <c r="K23" s="24" t="s">
        <v>41</v>
      </c>
      <c r="L23" s="12" t="s">
        <v>749</v>
      </c>
      <c r="M23" s="12" t="s">
        <v>750</v>
      </c>
      <c r="N23" s="24" t="s">
        <v>95</v>
      </c>
      <c r="O23" s="12">
        <v>1128</v>
      </c>
      <c r="P23" s="12" t="s">
        <v>302</v>
      </c>
      <c r="Q23" s="12">
        <v>2019</v>
      </c>
      <c r="R23" s="12">
        <v>56.6</v>
      </c>
      <c r="S23" s="12"/>
      <c r="T23" s="24" t="s">
        <v>68</v>
      </c>
      <c r="U23" s="24" t="s">
        <v>68</v>
      </c>
      <c r="V23" s="24"/>
      <c r="W23" s="24"/>
      <c r="X23" s="24"/>
      <c r="Y23" s="24"/>
      <c r="Z23" s="24"/>
      <c r="AA23" s="24"/>
      <c r="AB23" s="24"/>
      <c r="AC23" s="24"/>
      <c r="AD23" s="102"/>
      <c r="AE23" s="102"/>
    </row>
    <row r="24" s="101" customFormat="1" ht="66" customHeight="1" spans="1:31">
      <c r="A24" s="24">
        <v>1.5</v>
      </c>
      <c r="B24" s="109">
        <f t="shared" si="5"/>
        <v>115.383</v>
      </c>
      <c r="C24" s="109">
        <v>115.383</v>
      </c>
      <c r="D24" s="109"/>
      <c r="E24" s="109"/>
      <c r="F24" s="109"/>
      <c r="G24" s="109"/>
      <c r="H24" s="109"/>
      <c r="I24" s="23" t="s">
        <v>742</v>
      </c>
      <c r="J24" s="24" t="s">
        <v>41</v>
      </c>
      <c r="K24" s="24" t="s">
        <v>41</v>
      </c>
      <c r="L24" s="12" t="s">
        <v>751</v>
      </c>
      <c r="M24" s="12" t="s">
        <v>752</v>
      </c>
      <c r="N24" s="24" t="s">
        <v>95</v>
      </c>
      <c r="O24" s="12">
        <v>38428</v>
      </c>
      <c r="P24" s="12" t="s">
        <v>174</v>
      </c>
      <c r="Q24" s="12" t="s">
        <v>746</v>
      </c>
      <c r="R24" s="12">
        <v>115.383</v>
      </c>
      <c r="S24" s="12"/>
      <c r="T24" s="24" t="s">
        <v>68</v>
      </c>
      <c r="U24" s="24" t="s">
        <v>68</v>
      </c>
      <c r="V24" s="24"/>
      <c r="W24" s="24"/>
      <c r="X24" s="24"/>
      <c r="Y24" s="24"/>
      <c r="Z24" s="24"/>
      <c r="AA24" s="24"/>
      <c r="AB24" s="24"/>
      <c r="AC24" s="24"/>
      <c r="AD24" s="102"/>
      <c r="AE24" s="102"/>
    </row>
    <row r="25" s="101" customFormat="1" ht="66" customHeight="1" spans="1:31">
      <c r="A25" s="24">
        <v>1.6</v>
      </c>
      <c r="B25" s="109">
        <f t="shared" si="5"/>
        <v>1.167</v>
      </c>
      <c r="C25" s="109">
        <v>1.167</v>
      </c>
      <c r="D25" s="109"/>
      <c r="E25" s="109"/>
      <c r="F25" s="109"/>
      <c r="G25" s="109"/>
      <c r="H25" s="109"/>
      <c r="I25" s="23" t="s">
        <v>742</v>
      </c>
      <c r="J25" s="24" t="s">
        <v>41</v>
      </c>
      <c r="K25" s="24" t="s">
        <v>41</v>
      </c>
      <c r="L25" s="12" t="s">
        <v>753</v>
      </c>
      <c r="M25" s="12" t="s">
        <v>561</v>
      </c>
      <c r="N25" s="24" t="s">
        <v>95</v>
      </c>
      <c r="O25" s="12">
        <v>389</v>
      </c>
      <c r="P25" s="12" t="s">
        <v>174</v>
      </c>
      <c r="Q25" s="12" t="s">
        <v>746</v>
      </c>
      <c r="R25" s="12">
        <v>1.167</v>
      </c>
      <c r="S25" s="12"/>
      <c r="T25" s="24" t="s">
        <v>68</v>
      </c>
      <c r="U25" s="24" t="s">
        <v>68</v>
      </c>
      <c r="V25" s="24"/>
      <c r="W25" s="24"/>
      <c r="X25" s="24"/>
      <c r="Y25" s="24"/>
      <c r="Z25" s="24"/>
      <c r="AA25" s="24"/>
      <c r="AB25" s="24"/>
      <c r="AC25" s="24"/>
      <c r="AD25" s="102"/>
      <c r="AE25" s="102"/>
    </row>
    <row r="26" s="101" customFormat="1" ht="66" customHeight="1" spans="1:31">
      <c r="A26" s="24">
        <v>1.7</v>
      </c>
      <c r="B26" s="109">
        <f t="shared" si="5"/>
        <v>1.2</v>
      </c>
      <c r="C26" s="109">
        <v>1.2</v>
      </c>
      <c r="D26" s="109"/>
      <c r="E26" s="109"/>
      <c r="F26" s="109"/>
      <c r="G26" s="109"/>
      <c r="H26" s="109"/>
      <c r="I26" s="23" t="s">
        <v>742</v>
      </c>
      <c r="J26" s="24" t="s">
        <v>41</v>
      </c>
      <c r="K26" s="24" t="s">
        <v>41</v>
      </c>
      <c r="L26" s="12" t="s">
        <v>754</v>
      </c>
      <c r="M26" s="12" t="s">
        <v>755</v>
      </c>
      <c r="N26" s="24" t="s">
        <v>95</v>
      </c>
      <c r="O26" s="12">
        <v>12</v>
      </c>
      <c r="P26" s="12" t="s">
        <v>302</v>
      </c>
      <c r="Q26" s="12" t="s">
        <v>746</v>
      </c>
      <c r="R26" s="12">
        <v>1.2</v>
      </c>
      <c r="S26" s="12"/>
      <c r="T26" s="24" t="s">
        <v>68</v>
      </c>
      <c r="U26" s="24" t="s">
        <v>68</v>
      </c>
      <c r="V26" s="24"/>
      <c r="W26" s="24"/>
      <c r="X26" s="24"/>
      <c r="Y26" s="24"/>
      <c r="Z26" s="24"/>
      <c r="AA26" s="24"/>
      <c r="AB26" s="24"/>
      <c r="AC26" s="24"/>
      <c r="AD26" s="102"/>
      <c r="AE26" s="102"/>
    </row>
    <row r="27" s="101" customFormat="1" ht="66" customHeight="1" spans="1:31">
      <c r="A27" s="24">
        <v>1.8</v>
      </c>
      <c r="B27" s="109">
        <f t="shared" si="5"/>
        <v>0.3</v>
      </c>
      <c r="C27" s="109">
        <v>0.3</v>
      </c>
      <c r="D27" s="109"/>
      <c r="E27" s="109"/>
      <c r="F27" s="109"/>
      <c r="G27" s="109"/>
      <c r="H27" s="109"/>
      <c r="I27" s="23" t="s">
        <v>742</v>
      </c>
      <c r="J27" s="24" t="s">
        <v>41</v>
      </c>
      <c r="K27" s="24" t="s">
        <v>41</v>
      </c>
      <c r="L27" s="12" t="s">
        <v>756</v>
      </c>
      <c r="M27" s="12" t="s">
        <v>757</v>
      </c>
      <c r="N27" s="24" t="s">
        <v>95</v>
      </c>
      <c r="O27" s="12">
        <v>3</v>
      </c>
      <c r="P27" s="12" t="s">
        <v>302</v>
      </c>
      <c r="Q27" s="12" t="s">
        <v>746</v>
      </c>
      <c r="R27" s="12">
        <v>0.3</v>
      </c>
      <c r="S27" s="12"/>
      <c r="T27" s="24" t="s">
        <v>68</v>
      </c>
      <c r="U27" s="24" t="s">
        <v>68</v>
      </c>
      <c r="V27" s="24"/>
      <c r="W27" s="24"/>
      <c r="X27" s="24"/>
      <c r="Y27" s="24"/>
      <c r="Z27" s="24"/>
      <c r="AA27" s="24"/>
      <c r="AB27" s="24"/>
      <c r="AC27" s="24"/>
      <c r="AD27" s="102"/>
      <c r="AE27" s="102"/>
    </row>
    <row r="28" s="101" customFormat="1" ht="66" customHeight="1" spans="1:31">
      <c r="A28" s="24">
        <v>1.9</v>
      </c>
      <c r="B28" s="109">
        <f t="shared" si="5"/>
        <v>7.4</v>
      </c>
      <c r="C28" s="109">
        <v>7.4</v>
      </c>
      <c r="D28" s="109"/>
      <c r="E28" s="109"/>
      <c r="F28" s="109"/>
      <c r="G28" s="109"/>
      <c r="H28" s="109"/>
      <c r="I28" s="23" t="s">
        <v>742</v>
      </c>
      <c r="J28" s="24" t="s">
        <v>41</v>
      </c>
      <c r="K28" s="24" t="s">
        <v>41</v>
      </c>
      <c r="L28" s="12" t="s">
        <v>758</v>
      </c>
      <c r="M28" s="12" t="s">
        <v>571</v>
      </c>
      <c r="N28" s="24" t="s">
        <v>95</v>
      </c>
      <c r="O28" s="12">
        <v>148</v>
      </c>
      <c r="P28" s="12" t="s">
        <v>105</v>
      </c>
      <c r="Q28" s="12" t="s">
        <v>746</v>
      </c>
      <c r="R28" s="12">
        <v>7.4</v>
      </c>
      <c r="S28" s="12"/>
      <c r="T28" s="24" t="s">
        <v>68</v>
      </c>
      <c r="U28" s="24" t="s">
        <v>68</v>
      </c>
      <c r="V28" s="24"/>
      <c r="W28" s="24"/>
      <c r="X28" s="24"/>
      <c r="Y28" s="24"/>
      <c r="Z28" s="24"/>
      <c r="AA28" s="24"/>
      <c r="AB28" s="24"/>
      <c r="AC28" s="24"/>
      <c r="AD28" s="102"/>
      <c r="AE28" s="102"/>
    </row>
    <row r="29" s="101" customFormat="1" ht="66" customHeight="1" spans="1:31">
      <c r="A29" s="110">
        <v>1.1</v>
      </c>
      <c r="B29" s="109">
        <f t="shared" si="5"/>
        <v>0.4</v>
      </c>
      <c r="C29" s="109">
        <v>0.4</v>
      </c>
      <c r="D29" s="109"/>
      <c r="E29" s="109"/>
      <c r="F29" s="109"/>
      <c r="G29" s="109"/>
      <c r="H29" s="109"/>
      <c r="I29" s="23" t="s">
        <v>742</v>
      </c>
      <c r="J29" s="24" t="s">
        <v>41</v>
      </c>
      <c r="K29" s="24" t="s">
        <v>41</v>
      </c>
      <c r="L29" s="12" t="s">
        <v>759</v>
      </c>
      <c r="M29" s="12" t="s">
        <v>759</v>
      </c>
      <c r="N29" s="12" t="s">
        <v>209</v>
      </c>
      <c r="O29" s="12"/>
      <c r="P29" s="12"/>
      <c r="Q29" s="12" t="s">
        <v>746</v>
      </c>
      <c r="R29" s="12">
        <v>0.4</v>
      </c>
      <c r="S29" s="12"/>
      <c r="T29" s="24" t="s">
        <v>68</v>
      </c>
      <c r="U29" s="24" t="s">
        <v>68</v>
      </c>
      <c r="V29" s="24"/>
      <c r="W29" s="24"/>
      <c r="X29" s="24"/>
      <c r="Y29" s="24"/>
      <c r="Z29" s="24"/>
      <c r="AA29" s="24"/>
      <c r="AB29" s="24"/>
      <c r="AC29" s="24"/>
      <c r="AD29" s="102"/>
      <c r="AE29" s="102"/>
    </row>
    <row r="30" s="101" customFormat="1" ht="48" customHeight="1" spans="1:31">
      <c r="A30" s="12">
        <v>2</v>
      </c>
      <c r="B30" s="12">
        <f>SUM(C30:H31)</f>
        <v>200</v>
      </c>
      <c r="C30" s="12">
        <v>100</v>
      </c>
      <c r="D30" s="12"/>
      <c r="E30" s="12">
        <v>100</v>
      </c>
      <c r="F30" s="12"/>
      <c r="G30" s="12"/>
      <c r="H30" s="12"/>
      <c r="I30" s="12" t="s">
        <v>760</v>
      </c>
      <c r="J30" s="12" t="s">
        <v>41</v>
      </c>
      <c r="K30" s="12" t="s">
        <v>41</v>
      </c>
      <c r="L30" s="12" t="s">
        <v>761</v>
      </c>
      <c r="M30" s="53" t="s">
        <v>762</v>
      </c>
      <c r="N30" s="53" t="s">
        <v>209</v>
      </c>
      <c r="O30" s="44">
        <v>1</v>
      </c>
      <c r="P30" s="53" t="s">
        <v>55</v>
      </c>
      <c r="Q30" s="133">
        <v>43800</v>
      </c>
      <c r="R30" s="44">
        <v>27</v>
      </c>
      <c r="S30" s="44" t="s">
        <v>763</v>
      </c>
      <c r="T30" s="52" t="s">
        <v>764</v>
      </c>
      <c r="U30" s="52" t="s">
        <v>80</v>
      </c>
      <c r="V30" s="44"/>
      <c r="W30" s="53" t="s">
        <v>48</v>
      </c>
      <c r="X30" s="44"/>
      <c r="Y30" s="44"/>
      <c r="Z30" s="44"/>
      <c r="AA30" s="44"/>
      <c r="AB30" s="44"/>
      <c r="AC30" s="44"/>
      <c r="AD30" s="102"/>
      <c r="AE30" s="102"/>
    </row>
    <row r="31" s="101" customFormat="1" ht="60" customHeight="1" spans="1:31">
      <c r="A31" s="12"/>
      <c r="B31" s="12"/>
      <c r="C31" s="12"/>
      <c r="D31" s="12"/>
      <c r="E31" s="12"/>
      <c r="F31" s="12"/>
      <c r="G31" s="12"/>
      <c r="H31" s="12"/>
      <c r="I31" s="12"/>
      <c r="J31" s="12"/>
      <c r="K31" s="12"/>
      <c r="L31" s="12" t="s">
        <v>765</v>
      </c>
      <c r="M31" s="53" t="s">
        <v>766</v>
      </c>
      <c r="N31" s="53" t="s">
        <v>209</v>
      </c>
      <c r="O31" s="44">
        <v>8</v>
      </c>
      <c r="P31" s="53" t="s">
        <v>45</v>
      </c>
      <c r="Q31" s="133">
        <v>43801</v>
      </c>
      <c r="R31" s="44">
        <v>99.91</v>
      </c>
      <c r="S31" s="44" t="s">
        <v>767</v>
      </c>
      <c r="T31" s="52" t="s">
        <v>768</v>
      </c>
      <c r="U31" s="52" t="s">
        <v>769</v>
      </c>
      <c r="V31" s="44"/>
      <c r="W31" s="53" t="s">
        <v>48</v>
      </c>
      <c r="X31" s="44"/>
      <c r="Y31" s="44"/>
      <c r="Z31" s="44"/>
      <c r="AA31" s="44"/>
      <c r="AB31" s="45"/>
      <c r="AC31" s="44"/>
      <c r="AD31" s="102"/>
      <c r="AE31" s="102"/>
    </row>
    <row r="32" s="101" customFormat="1" ht="55" customHeight="1" spans="1:31">
      <c r="A32" s="24">
        <v>3</v>
      </c>
      <c r="B32" s="114">
        <f t="shared" ref="B32:B35" si="6">C32+D32+E32+F32+G32+H32</f>
        <v>166.71</v>
      </c>
      <c r="C32" s="110">
        <v>166.71</v>
      </c>
      <c r="D32" s="24"/>
      <c r="E32" s="24"/>
      <c r="F32" s="110"/>
      <c r="G32" s="24"/>
      <c r="H32" s="24"/>
      <c r="I32" s="12" t="s">
        <v>770</v>
      </c>
      <c r="J32" s="12" t="s">
        <v>445</v>
      </c>
      <c r="K32" s="116" t="s">
        <v>41</v>
      </c>
      <c r="L32" s="12" t="s">
        <v>771</v>
      </c>
      <c r="M32" s="24" t="s">
        <v>237</v>
      </c>
      <c r="N32" s="126" t="s">
        <v>95</v>
      </c>
      <c r="O32" s="24">
        <v>16671</v>
      </c>
      <c r="P32" s="24" t="s">
        <v>174</v>
      </c>
      <c r="Q32" s="24" t="s">
        <v>746</v>
      </c>
      <c r="R32" s="24">
        <v>166.71</v>
      </c>
      <c r="S32" s="24"/>
      <c r="T32" s="24" t="s">
        <v>68</v>
      </c>
      <c r="U32" s="24" t="s">
        <v>68</v>
      </c>
      <c r="V32" s="24"/>
      <c r="W32" s="24"/>
      <c r="X32" s="24"/>
      <c r="Y32" s="24"/>
      <c r="Z32" s="24"/>
      <c r="AA32" s="24"/>
      <c r="AB32" s="24"/>
      <c r="AC32" s="24"/>
      <c r="AD32" s="102"/>
      <c r="AE32" s="102"/>
    </row>
    <row r="33" s="101" customFormat="1" ht="33" customHeight="1" spans="1:31">
      <c r="A33" s="24">
        <v>4</v>
      </c>
      <c r="B33" s="114">
        <f t="shared" si="6"/>
        <v>17.652</v>
      </c>
      <c r="C33" s="110"/>
      <c r="D33" s="24">
        <v>17.652</v>
      </c>
      <c r="E33" s="24"/>
      <c r="F33" s="110"/>
      <c r="G33" s="24"/>
      <c r="H33" s="24"/>
      <c r="I33" s="12" t="s">
        <v>772</v>
      </c>
      <c r="J33" s="12" t="s">
        <v>445</v>
      </c>
      <c r="K33" s="116" t="s">
        <v>41</v>
      </c>
      <c r="L33" s="12" t="s">
        <v>773</v>
      </c>
      <c r="M33" s="24" t="s">
        <v>553</v>
      </c>
      <c r="N33" s="126" t="s">
        <v>95</v>
      </c>
      <c r="O33" s="24">
        <v>882.6</v>
      </c>
      <c r="P33" s="24" t="s">
        <v>105</v>
      </c>
      <c r="Q33" s="24" t="s">
        <v>746</v>
      </c>
      <c r="R33" s="24">
        <v>17.652</v>
      </c>
      <c r="S33" s="24"/>
      <c r="T33" s="12" t="s">
        <v>68</v>
      </c>
      <c r="U33" s="12" t="s">
        <v>68</v>
      </c>
      <c r="V33" s="24"/>
      <c r="W33" s="24"/>
      <c r="X33" s="24"/>
      <c r="Y33" s="24"/>
      <c r="Z33" s="24"/>
      <c r="AA33" s="24"/>
      <c r="AB33" s="24"/>
      <c r="AC33" s="24"/>
      <c r="AD33" s="102"/>
      <c r="AE33" s="102"/>
    </row>
    <row r="34" s="101" customFormat="1" ht="30" customHeight="1" spans="1:31">
      <c r="A34" s="24">
        <v>5</v>
      </c>
      <c r="B34" s="114">
        <f t="shared" si="6"/>
        <v>100.91828</v>
      </c>
      <c r="C34" s="110">
        <v>100.91828</v>
      </c>
      <c r="D34" s="24"/>
      <c r="E34" s="24"/>
      <c r="F34" s="110"/>
      <c r="G34" s="24"/>
      <c r="H34" s="24"/>
      <c r="I34" s="12" t="s">
        <v>774</v>
      </c>
      <c r="J34" s="12" t="s">
        <v>445</v>
      </c>
      <c r="K34" s="116" t="s">
        <v>41</v>
      </c>
      <c r="L34" s="12" t="s">
        <v>775</v>
      </c>
      <c r="M34" s="24" t="s">
        <v>291</v>
      </c>
      <c r="N34" s="126" t="s">
        <v>95</v>
      </c>
      <c r="O34" s="24">
        <v>25230</v>
      </c>
      <c r="P34" s="24" t="s">
        <v>105</v>
      </c>
      <c r="Q34" s="24" t="s">
        <v>746</v>
      </c>
      <c r="R34" s="24">
        <v>100.92</v>
      </c>
      <c r="S34" s="24"/>
      <c r="T34" s="24" t="s">
        <v>68</v>
      </c>
      <c r="U34" s="24" t="s">
        <v>68</v>
      </c>
      <c r="V34" s="24"/>
      <c r="W34" s="24"/>
      <c r="X34" s="24"/>
      <c r="Y34" s="24"/>
      <c r="Z34" s="24"/>
      <c r="AA34" s="24"/>
      <c r="AB34" s="24"/>
      <c r="AC34" s="24"/>
      <c r="AD34" s="102"/>
      <c r="AE34" s="102"/>
    </row>
    <row r="35" s="101" customFormat="1" ht="54.95" customHeight="1" spans="1:31">
      <c r="A35" s="24">
        <v>6</v>
      </c>
      <c r="B35" s="114">
        <f t="shared" si="6"/>
        <v>59.3232</v>
      </c>
      <c r="C35" s="22">
        <v>59.3232</v>
      </c>
      <c r="D35" s="24"/>
      <c r="E35" s="24"/>
      <c r="F35" s="110"/>
      <c r="G35" s="24"/>
      <c r="H35" s="24"/>
      <c r="I35" s="12" t="s">
        <v>776</v>
      </c>
      <c r="J35" s="12" t="s">
        <v>445</v>
      </c>
      <c r="K35" s="116" t="s">
        <v>41</v>
      </c>
      <c r="L35" s="12" t="s">
        <v>777</v>
      </c>
      <c r="M35" s="12"/>
      <c r="N35" s="24"/>
      <c r="O35" s="24"/>
      <c r="P35" s="24"/>
      <c r="Q35" s="24"/>
      <c r="R35" s="24"/>
      <c r="S35" s="24"/>
      <c r="T35" s="24"/>
      <c r="U35" s="24"/>
      <c r="V35" s="24"/>
      <c r="W35" s="24"/>
      <c r="X35" s="24"/>
      <c r="Y35" s="24"/>
      <c r="Z35" s="24"/>
      <c r="AA35" s="24"/>
      <c r="AB35" s="24"/>
      <c r="AC35" s="24"/>
      <c r="AD35" s="102"/>
      <c r="AE35" s="102"/>
    </row>
    <row r="36" s="101" customFormat="1" ht="54.95" customHeight="1" spans="1:31">
      <c r="A36" s="24">
        <v>6.1</v>
      </c>
      <c r="B36" s="114">
        <f t="shared" ref="B36:B54" si="7">SUM(C36:H36)</f>
        <v>36.4032</v>
      </c>
      <c r="C36" s="22">
        <v>36.4032</v>
      </c>
      <c r="D36" s="24"/>
      <c r="E36" s="24"/>
      <c r="F36" s="110"/>
      <c r="G36" s="24"/>
      <c r="H36" s="24"/>
      <c r="I36" s="12" t="s">
        <v>776</v>
      </c>
      <c r="J36" s="12" t="s">
        <v>445</v>
      </c>
      <c r="K36" s="116" t="s">
        <v>41</v>
      </c>
      <c r="L36" s="12" t="s">
        <v>778</v>
      </c>
      <c r="M36" s="12" t="s">
        <v>321</v>
      </c>
      <c r="N36" s="126" t="s">
        <v>95</v>
      </c>
      <c r="O36" s="24">
        <v>6067.2</v>
      </c>
      <c r="P36" s="24" t="s">
        <v>105</v>
      </c>
      <c r="Q36" s="24" t="s">
        <v>746</v>
      </c>
      <c r="R36" s="24">
        <v>36.4032</v>
      </c>
      <c r="S36" s="24"/>
      <c r="T36" s="24" t="s">
        <v>68</v>
      </c>
      <c r="U36" s="24" t="s">
        <v>68</v>
      </c>
      <c r="V36" s="24"/>
      <c r="W36" s="24"/>
      <c r="X36" s="24"/>
      <c r="Y36" s="24"/>
      <c r="Z36" s="24"/>
      <c r="AA36" s="24"/>
      <c r="AB36" s="24"/>
      <c r="AC36" s="24"/>
      <c r="AD36" s="102"/>
      <c r="AE36" s="102"/>
    </row>
    <row r="37" s="101" customFormat="1" ht="54.95" customHeight="1" spans="1:31">
      <c r="A37" s="24">
        <v>6.2</v>
      </c>
      <c r="B37" s="114">
        <f t="shared" si="7"/>
        <v>22.92</v>
      </c>
      <c r="C37" s="22">
        <v>22.92</v>
      </c>
      <c r="D37" s="24"/>
      <c r="E37" s="24"/>
      <c r="F37" s="110"/>
      <c r="G37" s="24"/>
      <c r="H37" s="24"/>
      <c r="I37" s="12" t="s">
        <v>776</v>
      </c>
      <c r="J37" s="12" t="s">
        <v>445</v>
      </c>
      <c r="K37" s="116" t="s">
        <v>41</v>
      </c>
      <c r="L37" s="12" t="s">
        <v>779</v>
      </c>
      <c r="M37" s="12" t="s">
        <v>780</v>
      </c>
      <c r="N37" s="126" t="s">
        <v>95</v>
      </c>
      <c r="O37" s="24">
        <v>3820</v>
      </c>
      <c r="P37" s="24" t="s">
        <v>288</v>
      </c>
      <c r="Q37" s="24" t="s">
        <v>746</v>
      </c>
      <c r="R37" s="24">
        <v>22.92</v>
      </c>
      <c r="S37" s="24"/>
      <c r="T37" s="24" t="s">
        <v>68</v>
      </c>
      <c r="U37" s="24" t="s">
        <v>68</v>
      </c>
      <c r="V37" s="24"/>
      <c r="W37" s="24"/>
      <c r="X37" s="24"/>
      <c r="Y37" s="24"/>
      <c r="Z37" s="24"/>
      <c r="AA37" s="24"/>
      <c r="AB37" s="24"/>
      <c r="AC37" s="24"/>
      <c r="AD37" s="102"/>
      <c r="AE37" s="102"/>
    </row>
    <row r="38" s="101" customFormat="1" ht="32" customHeight="1" spans="1:31">
      <c r="A38" s="24">
        <v>7</v>
      </c>
      <c r="B38" s="114">
        <f>C38+D38+E38+F38+G38+H38</f>
        <v>36</v>
      </c>
      <c r="C38" s="115">
        <v>36</v>
      </c>
      <c r="D38" s="116"/>
      <c r="E38" s="116"/>
      <c r="F38" s="115"/>
      <c r="G38" s="116"/>
      <c r="H38" s="116"/>
      <c r="I38" s="12" t="s">
        <v>781</v>
      </c>
      <c r="J38" s="12" t="s">
        <v>418</v>
      </c>
      <c r="K38" s="116" t="s">
        <v>41</v>
      </c>
      <c r="L38" s="127" t="s">
        <v>782</v>
      </c>
      <c r="M38" s="116"/>
      <c r="N38" s="116"/>
      <c r="O38" s="116"/>
      <c r="P38" s="116"/>
      <c r="Q38" s="116"/>
      <c r="R38" s="116"/>
      <c r="S38" s="116"/>
      <c r="T38" s="116"/>
      <c r="U38" s="116"/>
      <c r="V38" s="116"/>
      <c r="W38" s="116"/>
      <c r="X38" s="116"/>
      <c r="Y38" s="116"/>
      <c r="Z38" s="116"/>
      <c r="AA38" s="116"/>
      <c r="AB38" s="116"/>
      <c r="AC38" s="12"/>
      <c r="AD38" s="102"/>
      <c r="AE38" s="102"/>
    </row>
    <row r="39" s="100" customFormat="1" ht="35" customHeight="1" spans="1:31">
      <c r="A39" s="107" t="s">
        <v>308</v>
      </c>
      <c r="B39" s="107">
        <f t="shared" si="7"/>
        <v>36.767</v>
      </c>
      <c r="C39" s="107">
        <f t="shared" ref="C39:H39" si="8">SUM(C40:C43)</f>
        <v>0</v>
      </c>
      <c r="D39" s="107">
        <f t="shared" si="8"/>
        <v>36.767</v>
      </c>
      <c r="E39" s="107">
        <f t="shared" si="8"/>
        <v>0</v>
      </c>
      <c r="F39" s="107">
        <f t="shared" si="8"/>
        <v>0</v>
      </c>
      <c r="G39" s="107">
        <f t="shared" si="8"/>
        <v>0</v>
      </c>
      <c r="H39" s="107">
        <f t="shared" si="8"/>
        <v>0</v>
      </c>
      <c r="I39" s="107"/>
      <c r="J39" s="107"/>
      <c r="K39" s="107"/>
      <c r="L39" s="107"/>
      <c r="M39" s="125"/>
      <c r="N39" s="120"/>
      <c r="O39" s="107"/>
      <c r="P39" s="107"/>
      <c r="Q39" s="120"/>
      <c r="R39" s="107"/>
      <c r="S39" s="120"/>
      <c r="T39" s="120"/>
      <c r="U39" s="120"/>
      <c r="V39" s="120"/>
      <c r="W39" s="120"/>
      <c r="X39" s="120"/>
      <c r="Y39" s="120"/>
      <c r="Z39" s="120"/>
      <c r="AA39" s="132"/>
      <c r="AB39" s="120"/>
      <c r="AC39" s="120"/>
      <c r="AD39" s="137"/>
      <c r="AE39" s="137"/>
    </row>
    <row r="40" s="24" customFormat="1" ht="36" customHeight="1" spans="1:32">
      <c r="A40" s="24">
        <v>1</v>
      </c>
      <c r="B40" s="24">
        <f t="shared" si="7"/>
        <v>4</v>
      </c>
      <c r="D40" s="110">
        <v>4</v>
      </c>
      <c r="F40" s="110"/>
      <c r="I40" s="12" t="s">
        <v>783</v>
      </c>
      <c r="J40" s="12" t="s">
        <v>99</v>
      </c>
      <c r="K40" s="24" t="s">
        <v>41</v>
      </c>
      <c r="L40" s="12" t="s">
        <v>784</v>
      </c>
      <c r="AC40" s="12"/>
      <c r="AD40" s="102"/>
      <c r="AE40" s="102"/>
      <c r="AF40" s="138"/>
    </row>
    <row r="41" s="101" customFormat="1" ht="35.1" customHeight="1" spans="1:31">
      <c r="A41" s="24">
        <v>2</v>
      </c>
      <c r="B41" s="24">
        <f t="shared" si="7"/>
        <v>6.382</v>
      </c>
      <c r="C41" s="24"/>
      <c r="D41" s="24">
        <v>6.382</v>
      </c>
      <c r="E41" s="24"/>
      <c r="F41" s="22"/>
      <c r="G41" s="24"/>
      <c r="H41" s="24"/>
      <c r="I41" s="12" t="s">
        <v>785</v>
      </c>
      <c r="J41" s="24" t="s">
        <v>786</v>
      </c>
      <c r="K41" s="24" t="s">
        <v>41</v>
      </c>
      <c r="L41" s="12" t="s">
        <v>787</v>
      </c>
      <c r="M41" s="24"/>
      <c r="N41" s="24"/>
      <c r="O41" s="24"/>
      <c r="P41" s="24"/>
      <c r="Q41" s="24"/>
      <c r="R41" s="24"/>
      <c r="S41" s="24"/>
      <c r="T41" s="24"/>
      <c r="U41" s="24"/>
      <c r="V41" s="24"/>
      <c r="W41" s="24"/>
      <c r="X41" s="24"/>
      <c r="Y41" s="24"/>
      <c r="Z41" s="24"/>
      <c r="AA41" s="24"/>
      <c r="AB41" s="24"/>
      <c r="AC41" s="24"/>
      <c r="AD41" s="102"/>
      <c r="AE41" s="102"/>
    </row>
    <row r="42" s="101" customFormat="1" ht="35.1" customHeight="1" spans="1:31">
      <c r="A42" s="24">
        <v>3</v>
      </c>
      <c r="B42" s="24">
        <f t="shared" si="7"/>
        <v>16.5</v>
      </c>
      <c r="C42" s="24"/>
      <c r="D42" s="22">
        <v>16.5</v>
      </c>
      <c r="E42" s="24"/>
      <c r="F42" s="110"/>
      <c r="G42" s="24"/>
      <c r="H42" s="24"/>
      <c r="I42" s="12" t="s">
        <v>785</v>
      </c>
      <c r="J42" s="24" t="s">
        <v>786</v>
      </c>
      <c r="K42" s="24" t="s">
        <v>41</v>
      </c>
      <c r="L42" s="12" t="s">
        <v>788</v>
      </c>
      <c r="M42" s="24"/>
      <c r="N42" s="24"/>
      <c r="O42" s="24"/>
      <c r="P42" s="24"/>
      <c r="Q42" s="24"/>
      <c r="R42" s="24"/>
      <c r="S42" s="24"/>
      <c r="T42" s="24"/>
      <c r="U42" s="24"/>
      <c r="V42" s="24"/>
      <c r="W42" s="24"/>
      <c r="X42" s="24"/>
      <c r="Y42" s="24"/>
      <c r="Z42" s="24"/>
      <c r="AA42" s="24"/>
      <c r="AB42" s="24"/>
      <c r="AC42" s="12"/>
      <c r="AD42" s="102"/>
      <c r="AE42" s="102"/>
    </row>
    <row r="43" s="101" customFormat="1" ht="49" customHeight="1" spans="1:31">
      <c r="A43" s="24">
        <v>4</v>
      </c>
      <c r="B43" s="24">
        <f t="shared" si="7"/>
        <v>9.885</v>
      </c>
      <c r="C43" s="24"/>
      <c r="D43" s="22">
        <v>9.885</v>
      </c>
      <c r="E43" s="24"/>
      <c r="F43" s="110"/>
      <c r="G43" s="24"/>
      <c r="H43" s="24"/>
      <c r="I43" s="12" t="s">
        <v>785</v>
      </c>
      <c r="J43" s="24" t="s">
        <v>786</v>
      </c>
      <c r="K43" s="24" t="s">
        <v>41</v>
      </c>
      <c r="L43" s="12" t="s">
        <v>789</v>
      </c>
      <c r="M43" s="24"/>
      <c r="N43" s="24"/>
      <c r="O43" s="24"/>
      <c r="P43" s="24"/>
      <c r="Q43" s="24"/>
      <c r="R43" s="24"/>
      <c r="S43" s="24"/>
      <c r="T43" s="24"/>
      <c r="U43" s="24"/>
      <c r="V43" s="24"/>
      <c r="W43" s="24"/>
      <c r="X43" s="24"/>
      <c r="Y43" s="24"/>
      <c r="Z43" s="24"/>
      <c r="AA43" s="24"/>
      <c r="AB43" s="24"/>
      <c r="AC43" s="12"/>
      <c r="AD43" s="102"/>
      <c r="AE43" s="102"/>
    </row>
    <row r="44" s="100" customFormat="1" ht="21" customHeight="1" spans="1:31">
      <c r="A44" s="107" t="s">
        <v>313</v>
      </c>
      <c r="B44" s="107">
        <f t="shared" si="7"/>
        <v>397.9018</v>
      </c>
      <c r="C44" s="107">
        <f t="shared" ref="C44:H44" si="9">SUM(C45:C47)</f>
        <v>163.2</v>
      </c>
      <c r="D44" s="107">
        <f t="shared" si="9"/>
        <v>221.6018</v>
      </c>
      <c r="E44" s="107">
        <f t="shared" si="9"/>
        <v>13.1</v>
      </c>
      <c r="F44" s="107">
        <f t="shared" si="9"/>
        <v>0</v>
      </c>
      <c r="G44" s="107">
        <f t="shared" si="9"/>
        <v>0</v>
      </c>
      <c r="H44" s="107">
        <f t="shared" si="9"/>
        <v>0</v>
      </c>
      <c r="I44" s="107"/>
      <c r="J44" s="107">
        <f>SUM([1]边记洼!B29+[1]曾记畔!B29+[1]官滩!B22+[1]狼洞沟!B27+[1]刘四渠!B24+[1]牛记圈!B30+[1]石山子!B29+[1]双圪垯村!B28+[1]孙家楼!B25+[1]王乐井!B30+[1]王吾岔!B25+[1]鸦儿沟!B24+[1]郑家堡!B32+B47)</f>
        <v>397.901782</v>
      </c>
      <c r="K44" s="107"/>
      <c r="L44" s="107"/>
      <c r="M44" s="125"/>
      <c r="N44" s="120"/>
      <c r="O44" s="107"/>
      <c r="P44" s="107"/>
      <c r="Q44" s="120"/>
      <c r="R44" s="107"/>
      <c r="S44" s="120"/>
      <c r="T44" s="120"/>
      <c r="U44" s="120"/>
      <c r="V44" s="120"/>
      <c r="W44" s="120"/>
      <c r="X44" s="120"/>
      <c r="Y44" s="120"/>
      <c r="Z44" s="120"/>
      <c r="AA44" s="132"/>
      <c r="AB44" s="120"/>
      <c r="AC44" s="120"/>
      <c r="AD44" s="137"/>
      <c r="AE44" s="137"/>
    </row>
    <row r="45" s="8" customFormat="1" ht="75.95" customHeight="1" spans="1:31">
      <c r="A45" s="12">
        <v>1</v>
      </c>
      <c r="B45" s="89">
        <f t="shared" si="7"/>
        <v>337.8518</v>
      </c>
      <c r="C45" s="12">
        <v>116.25</v>
      </c>
      <c r="D45" s="12">
        <v>221.6018</v>
      </c>
      <c r="E45" s="12"/>
      <c r="F45" s="12"/>
      <c r="G45" s="12"/>
      <c r="H45" s="12"/>
      <c r="I45" s="12" t="s">
        <v>790</v>
      </c>
      <c r="J45" s="12" t="s">
        <v>99</v>
      </c>
      <c r="K45" s="12" t="s">
        <v>41</v>
      </c>
      <c r="L45" s="12" t="s">
        <v>791</v>
      </c>
      <c r="M45" s="91"/>
      <c r="N45" s="91"/>
      <c r="O45" s="44"/>
      <c r="P45" s="44"/>
      <c r="Q45" s="91"/>
      <c r="R45" s="44"/>
      <c r="S45" s="91"/>
      <c r="T45" s="91"/>
      <c r="U45" s="91"/>
      <c r="V45" s="91"/>
      <c r="W45" s="91"/>
      <c r="X45" s="91"/>
      <c r="Y45" s="91"/>
      <c r="Z45" s="91"/>
      <c r="AA45" s="91"/>
      <c r="AB45" s="91"/>
      <c r="AC45" s="91"/>
      <c r="AD45" s="139"/>
      <c r="AE45" s="139"/>
    </row>
    <row r="46" s="24" customFormat="1" ht="51.95" customHeight="1" spans="1:32">
      <c r="A46" s="12">
        <v>2</v>
      </c>
      <c r="B46" s="89">
        <f t="shared" si="7"/>
        <v>46.95</v>
      </c>
      <c r="C46" s="22">
        <v>46.95</v>
      </c>
      <c r="D46" s="19"/>
      <c r="F46" s="110"/>
      <c r="I46" s="23" t="s">
        <v>314</v>
      </c>
      <c r="J46" s="12" t="s">
        <v>99</v>
      </c>
      <c r="K46" s="12" t="s">
        <v>41</v>
      </c>
      <c r="L46" s="23" t="s">
        <v>792</v>
      </c>
      <c r="AD46" s="102"/>
      <c r="AE46" s="102"/>
      <c r="AF46" s="138"/>
    </row>
    <row r="47" s="101" customFormat="1" ht="35.1" customHeight="1" spans="1:31">
      <c r="A47" s="12">
        <v>3</v>
      </c>
      <c r="B47" s="89">
        <f t="shared" si="7"/>
        <v>13.1</v>
      </c>
      <c r="C47" s="110"/>
      <c r="D47" s="24"/>
      <c r="E47" s="24">
        <v>13.1</v>
      </c>
      <c r="F47" s="110"/>
      <c r="G47" s="24"/>
      <c r="H47" s="24"/>
      <c r="I47" s="12" t="s">
        <v>793</v>
      </c>
      <c r="J47" s="12" t="s">
        <v>41</v>
      </c>
      <c r="K47" s="12" t="s">
        <v>41</v>
      </c>
      <c r="L47" s="12" t="s">
        <v>794</v>
      </c>
      <c r="M47" s="24"/>
      <c r="N47" s="24"/>
      <c r="O47" s="24"/>
      <c r="P47" s="24"/>
      <c r="Q47" s="24"/>
      <c r="R47" s="24"/>
      <c r="S47" s="24"/>
      <c r="T47" s="24"/>
      <c r="U47" s="24"/>
      <c r="V47" s="24"/>
      <c r="W47" s="24"/>
      <c r="X47" s="24"/>
      <c r="Y47" s="24"/>
      <c r="Z47" s="24"/>
      <c r="AA47" s="24"/>
      <c r="AB47" s="24"/>
      <c r="AC47" s="24"/>
      <c r="AD47" s="102"/>
      <c r="AE47" s="102"/>
    </row>
    <row r="48" s="101" customFormat="1" ht="30" customHeight="1" spans="1:31">
      <c r="A48" s="11" t="s">
        <v>318</v>
      </c>
      <c r="B48" s="117">
        <f t="shared" si="7"/>
        <v>168.2456</v>
      </c>
      <c r="C48" s="117">
        <f t="shared" ref="C48:H48" si="10">SUM(C49:C57)</f>
        <v>0</v>
      </c>
      <c r="D48" s="117">
        <f t="shared" si="10"/>
        <v>0</v>
      </c>
      <c r="E48" s="117">
        <f t="shared" si="10"/>
        <v>0</v>
      </c>
      <c r="F48" s="117">
        <f t="shared" si="10"/>
        <v>0</v>
      </c>
      <c r="G48" s="117">
        <f t="shared" si="10"/>
        <v>168.2456</v>
      </c>
      <c r="H48" s="117">
        <f t="shared" si="10"/>
        <v>0</v>
      </c>
      <c r="I48" s="23"/>
      <c r="J48" s="12"/>
      <c r="K48" s="22"/>
      <c r="L48" s="23"/>
      <c r="M48" s="12"/>
      <c r="N48" s="12"/>
      <c r="O48" s="12"/>
      <c r="P48" s="12"/>
      <c r="Q48" s="12"/>
      <c r="R48" s="117">
        <f>SUM(R49:R57)</f>
        <v>66.5424</v>
      </c>
      <c r="S48" s="12"/>
      <c r="T48" s="12"/>
      <c r="U48" s="12"/>
      <c r="V48" s="12"/>
      <c r="W48" s="12"/>
      <c r="X48" s="12"/>
      <c r="Y48" s="12"/>
      <c r="Z48" s="12"/>
      <c r="AA48" s="24"/>
      <c r="AB48" s="24"/>
      <c r="AC48" s="23"/>
      <c r="AD48" s="102"/>
      <c r="AE48" s="102"/>
    </row>
    <row r="49" s="103" customFormat="1" ht="54" spans="1:31">
      <c r="A49" s="89">
        <v>1</v>
      </c>
      <c r="B49" s="12">
        <f t="shared" si="7"/>
        <v>10</v>
      </c>
      <c r="C49" s="89"/>
      <c r="D49" s="89"/>
      <c r="E49" s="89"/>
      <c r="F49" s="89"/>
      <c r="G49" s="12">
        <v>10</v>
      </c>
      <c r="H49" s="12"/>
      <c r="I49" s="12" t="s">
        <v>674</v>
      </c>
      <c r="J49" s="12" t="s">
        <v>445</v>
      </c>
      <c r="K49" s="83" t="s">
        <v>520</v>
      </c>
      <c r="L49" s="128" t="s">
        <v>795</v>
      </c>
      <c r="M49" s="12" t="s">
        <v>796</v>
      </c>
      <c r="N49" s="12" t="s">
        <v>209</v>
      </c>
      <c r="O49" s="24">
        <v>462</v>
      </c>
      <c r="P49" s="24" t="s">
        <v>282</v>
      </c>
      <c r="Q49" s="24" t="s">
        <v>746</v>
      </c>
      <c r="R49" s="110">
        <v>10</v>
      </c>
      <c r="S49" s="24">
        <v>10</v>
      </c>
      <c r="T49" s="24" t="s">
        <v>797</v>
      </c>
      <c r="U49" s="24" t="s">
        <v>797</v>
      </c>
      <c r="V49" s="134"/>
      <c r="W49" s="24" t="s">
        <v>48</v>
      </c>
      <c r="X49" s="89"/>
      <c r="Y49" s="89"/>
      <c r="Z49" s="89"/>
      <c r="AA49" s="89"/>
      <c r="AB49" s="89"/>
      <c r="AC49" s="89" t="s">
        <v>798</v>
      </c>
      <c r="AD49" s="140"/>
      <c r="AE49" s="140"/>
    </row>
    <row r="50" s="103" customFormat="1" ht="54" spans="1:31">
      <c r="A50" s="89">
        <v>2</v>
      </c>
      <c r="B50" s="12">
        <f t="shared" si="7"/>
        <v>9</v>
      </c>
      <c r="C50" s="89"/>
      <c r="D50" s="89"/>
      <c r="E50" s="89"/>
      <c r="F50" s="89"/>
      <c r="G50" s="12">
        <v>9</v>
      </c>
      <c r="H50" s="12"/>
      <c r="I50" s="12" t="s">
        <v>674</v>
      </c>
      <c r="J50" s="12" t="s">
        <v>445</v>
      </c>
      <c r="K50" s="12" t="s">
        <v>799</v>
      </c>
      <c r="L50" s="12" t="s">
        <v>800</v>
      </c>
      <c r="M50" s="12" t="s">
        <v>801</v>
      </c>
      <c r="N50" s="12" t="s">
        <v>209</v>
      </c>
      <c r="O50" s="24">
        <v>380</v>
      </c>
      <c r="P50" s="24" t="s">
        <v>282</v>
      </c>
      <c r="Q50" s="24" t="s">
        <v>746</v>
      </c>
      <c r="R50" s="110">
        <v>9</v>
      </c>
      <c r="S50" s="24">
        <v>15</v>
      </c>
      <c r="T50" s="24" t="s">
        <v>802</v>
      </c>
      <c r="U50" s="24" t="s">
        <v>802</v>
      </c>
      <c r="V50" s="134"/>
      <c r="W50" s="24" t="s">
        <v>48</v>
      </c>
      <c r="X50" s="89"/>
      <c r="Y50" s="89"/>
      <c r="Z50" s="89"/>
      <c r="AA50" s="89"/>
      <c r="AB50" s="89"/>
      <c r="AC50" s="89" t="s">
        <v>803</v>
      </c>
      <c r="AD50" s="140"/>
      <c r="AE50" s="140"/>
    </row>
    <row r="51" s="98" customFormat="1" ht="69.95" customHeight="1" spans="1:31">
      <c r="A51" s="89">
        <v>3</v>
      </c>
      <c r="B51" s="12">
        <f t="shared" si="7"/>
        <v>42</v>
      </c>
      <c r="C51" s="108"/>
      <c r="D51" s="108"/>
      <c r="E51" s="108"/>
      <c r="F51" s="108"/>
      <c r="G51" s="12">
        <v>42</v>
      </c>
      <c r="H51" s="12"/>
      <c r="I51" s="23" t="s">
        <v>804</v>
      </c>
      <c r="J51" s="12" t="s">
        <v>41</v>
      </c>
      <c r="K51" s="12" t="s">
        <v>41</v>
      </c>
      <c r="L51" s="12" t="s">
        <v>805</v>
      </c>
      <c r="M51" s="24"/>
      <c r="N51" s="24"/>
      <c r="O51" s="24"/>
      <c r="P51" s="108"/>
      <c r="Q51" s="130"/>
      <c r="R51" s="108"/>
      <c r="S51" s="130"/>
      <c r="T51" s="130"/>
      <c r="U51" s="130"/>
      <c r="V51" s="130"/>
      <c r="W51" s="130"/>
      <c r="X51" s="130"/>
      <c r="Y51" s="130"/>
      <c r="Z51" s="130"/>
      <c r="AA51" s="130"/>
      <c r="AB51" s="130"/>
      <c r="AC51" s="141"/>
      <c r="AD51" s="135"/>
      <c r="AE51" s="135"/>
    </row>
    <row r="52" s="98" customFormat="1" ht="50.1" customHeight="1" spans="1:31">
      <c r="A52" s="89">
        <v>4</v>
      </c>
      <c r="B52" s="12">
        <f t="shared" si="7"/>
        <v>39</v>
      </c>
      <c r="C52" s="108"/>
      <c r="D52" s="108"/>
      <c r="E52" s="108"/>
      <c r="F52" s="108"/>
      <c r="G52" s="12">
        <v>39</v>
      </c>
      <c r="H52" s="23"/>
      <c r="I52" s="23" t="s">
        <v>806</v>
      </c>
      <c r="J52" s="12" t="s">
        <v>41</v>
      </c>
      <c r="K52" s="12" t="s">
        <v>41</v>
      </c>
      <c r="L52" s="12" t="s">
        <v>807</v>
      </c>
      <c r="M52" s="12"/>
      <c r="N52" s="24"/>
      <c r="O52" s="24"/>
      <c r="P52" s="108"/>
      <c r="Q52" s="130"/>
      <c r="R52" s="108"/>
      <c r="S52" s="130"/>
      <c r="T52" s="130"/>
      <c r="U52" s="130"/>
      <c r="V52" s="130"/>
      <c r="W52" s="130"/>
      <c r="X52" s="130"/>
      <c r="Y52" s="130"/>
      <c r="Z52" s="130"/>
      <c r="AA52" s="130"/>
      <c r="AB52" s="130"/>
      <c r="AC52" s="141"/>
      <c r="AD52" s="135"/>
      <c r="AE52" s="135"/>
    </row>
    <row r="53" s="98" customFormat="1" ht="32.1" customHeight="1" spans="1:31">
      <c r="A53" s="89">
        <v>5</v>
      </c>
      <c r="B53" s="12">
        <f t="shared" si="7"/>
        <v>30</v>
      </c>
      <c r="C53" s="108"/>
      <c r="D53" s="108"/>
      <c r="E53" s="108"/>
      <c r="F53" s="108"/>
      <c r="G53" s="24">
        <v>30</v>
      </c>
      <c r="H53" s="24"/>
      <c r="I53" s="12" t="s">
        <v>808</v>
      </c>
      <c r="J53" s="12" t="s">
        <v>41</v>
      </c>
      <c r="K53" s="12" t="s">
        <v>684</v>
      </c>
      <c r="L53" s="12" t="s">
        <v>809</v>
      </c>
      <c r="M53" s="12" t="s">
        <v>810</v>
      </c>
      <c r="N53" s="12" t="s">
        <v>165</v>
      </c>
      <c r="O53" s="24">
        <v>1</v>
      </c>
      <c r="P53" s="108" t="s">
        <v>345</v>
      </c>
      <c r="Q53" s="24" t="s">
        <v>746</v>
      </c>
      <c r="R53" s="108">
        <v>14.6</v>
      </c>
      <c r="S53" s="108">
        <v>5</v>
      </c>
      <c r="T53" s="130" t="s">
        <v>811</v>
      </c>
      <c r="U53" s="108" t="s">
        <v>687</v>
      </c>
      <c r="V53" s="130"/>
      <c r="W53" s="130" t="s">
        <v>48</v>
      </c>
      <c r="X53" s="130"/>
      <c r="Y53" s="130"/>
      <c r="Z53" s="130"/>
      <c r="AA53" s="130"/>
      <c r="AB53" s="130"/>
      <c r="AC53" s="141"/>
      <c r="AD53" s="135"/>
      <c r="AE53" s="135"/>
    </row>
    <row r="54" s="98" customFormat="1" ht="49" customHeight="1" spans="1:31">
      <c r="A54" s="89">
        <v>6</v>
      </c>
      <c r="B54" s="24">
        <f t="shared" si="7"/>
        <v>15</v>
      </c>
      <c r="C54" s="108"/>
      <c r="D54" s="108"/>
      <c r="E54" s="108"/>
      <c r="F54" s="108"/>
      <c r="G54" s="24">
        <v>15</v>
      </c>
      <c r="H54" s="24"/>
      <c r="I54" s="12" t="s">
        <v>808</v>
      </c>
      <c r="J54" s="12" t="s">
        <v>41</v>
      </c>
      <c r="K54" s="12" t="s">
        <v>462</v>
      </c>
      <c r="L54" s="12" t="s">
        <v>812</v>
      </c>
      <c r="M54" s="12" t="s">
        <v>810</v>
      </c>
      <c r="N54" s="12" t="s">
        <v>165</v>
      </c>
      <c r="O54" s="24">
        <v>1</v>
      </c>
      <c r="P54" s="108" t="s">
        <v>345</v>
      </c>
      <c r="Q54" s="24" t="s">
        <v>746</v>
      </c>
      <c r="R54" s="108">
        <v>21.9668</v>
      </c>
      <c r="S54" s="108">
        <v>5</v>
      </c>
      <c r="T54" s="130" t="s">
        <v>465</v>
      </c>
      <c r="U54" s="24" t="s">
        <v>338</v>
      </c>
      <c r="V54" s="130"/>
      <c r="W54" s="130" t="s">
        <v>48</v>
      </c>
      <c r="X54" s="130"/>
      <c r="Y54" s="130"/>
      <c r="Z54" s="130"/>
      <c r="AA54" s="130"/>
      <c r="AB54" s="130"/>
      <c r="AC54" s="141"/>
      <c r="AD54" s="135"/>
      <c r="AE54" s="135"/>
    </row>
    <row r="55" s="103" customFormat="1" ht="28.5" spans="1:31">
      <c r="A55" s="89">
        <v>7</v>
      </c>
      <c r="B55" s="118">
        <f>G55</f>
        <v>10.9756</v>
      </c>
      <c r="C55" s="89"/>
      <c r="D55" s="89"/>
      <c r="E55" s="89"/>
      <c r="F55" s="89"/>
      <c r="G55" s="118">
        <v>10.9756</v>
      </c>
      <c r="H55" s="24"/>
      <c r="I55" s="12" t="s">
        <v>813</v>
      </c>
      <c r="J55" s="12" t="s">
        <v>99</v>
      </c>
      <c r="K55" s="12" t="s">
        <v>726</v>
      </c>
      <c r="L55" s="12" t="s">
        <v>814</v>
      </c>
      <c r="M55" s="12" t="s">
        <v>815</v>
      </c>
      <c r="N55" s="24" t="s">
        <v>165</v>
      </c>
      <c r="O55" s="24">
        <v>0.219</v>
      </c>
      <c r="P55" s="24" t="s">
        <v>53</v>
      </c>
      <c r="Q55" s="24" t="s">
        <v>746</v>
      </c>
      <c r="R55" s="118">
        <v>10.9756</v>
      </c>
      <c r="S55" s="24">
        <v>8</v>
      </c>
      <c r="T55" s="24" t="s">
        <v>228</v>
      </c>
      <c r="U55" s="24" t="s">
        <v>338</v>
      </c>
      <c r="V55" s="89"/>
      <c r="W55" s="89" t="s">
        <v>48</v>
      </c>
      <c r="X55" s="89"/>
      <c r="Y55" s="89"/>
      <c r="Z55" s="89"/>
      <c r="AA55" s="89"/>
      <c r="AB55" s="89"/>
      <c r="AC55" s="89"/>
      <c r="AD55" s="140"/>
      <c r="AE55" s="140"/>
    </row>
    <row r="56" s="98" customFormat="1" ht="65" customHeight="1" spans="1:31">
      <c r="A56" s="89">
        <v>8</v>
      </c>
      <c r="B56" s="109">
        <f>C56+D56+E56+F56+G56+H56</f>
        <v>8.27</v>
      </c>
      <c r="C56" s="108"/>
      <c r="D56" s="108"/>
      <c r="E56" s="108"/>
      <c r="F56" s="108"/>
      <c r="G56" s="12">
        <v>8.27</v>
      </c>
      <c r="H56" s="12"/>
      <c r="I56" s="12" t="s">
        <v>816</v>
      </c>
      <c r="J56" s="12" t="s">
        <v>817</v>
      </c>
      <c r="K56" s="12" t="s">
        <v>41</v>
      </c>
      <c r="L56" s="12" t="s">
        <v>818</v>
      </c>
      <c r="M56" s="24"/>
      <c r="N56" s="24"/>
      <c r="O56" s="24"/>
      <c r="P56" s="24"/>
      <c r="Q56" s="24"/>
      <c r="R56" s="24"/>
      <c r="S56" s="24"/>
      <c r="T56" s="130"/>
      <c r="U56" s="130"/>
      <c r="V56" s="130"/>
      <c r="W56" s="130"/>
      <c r="X56" s="130"/>
      <c r="Y56" s="130"/>
      <c r="Z56" s="130"/>
      <c r="AA56" s="130"/>
      <c r="AB56" s="130"/>
      <c r="AC56" s="12"/>
      <c r="AD56" s="135"/>
      <c r="AE56" s="135"/>
    </row>
    <row r="57" s="98" customFormat="1" ht="33" customHeight="1" spans="1:31">
      <c r="A57" s="89">
        <v>9</v>
      </c>
      <c r="B57" s="109">
        <f>C57+D57+E57+F57+G57+H57</f>
        <v>4</v>
      </c>
      <c r="C57" s="108"/>
      <c r="D57" s="108"/>
      <c r="E57" s="108"/>
      <c r="F57" s="108"/>
      <c r="G57" s="24">
        <v>4</v>
      </c>
      <c r="H57" s="24"/>
      <c r="I57" s="12" t="s">
        <v>819</v>
      </c>
      <c r="J57" s="12" t="s">
        <v>817</v>
      </c>
      <c r="K57" s="12" t="s">
        <v>41</v>
      </c>
      <c r="L57" s="12" t="s">
        <v>820</v>
      </c>
      <c r="M57" s="24"/>
      <c r="N57" s="24"/>
      <c r="O57" s="24"/>
      <c r="P57" s="24"/>
      <c r="Q57" s="24"/>
      <c r="R57" s="24"/>
      <c r="S57" s="24"/>
      <c r="T57" s="130"/>
      <c r="U57" s="130"/>
      <c r="V57" s="130"/>
      <c r="W57" s="130"/>
      <c r="X57" s="130"/>
      <c r="Y57" s="130"/>
      <c r="Z57" s="130"/>
      <c r="AA57" s="130"/>
      <c r="AB57" s="130"/>
      <c r="AC57" s="12"/>
      <c r="AD57" s="135"/>
      <c r="AE57" s="135"/>
    </row>
    <row r="58" s="104" customFormat="1" ht="33.95" customHeight="1" spans="1:31">
      <c r="A58" s="11" t="s">
        <v>326</v>
      </c>
      <c r="B58" s="119">
        <f>SUM(C58:H58)</f>
        <v>25.135</v>
      </c>
      <c r="C58" s="119">
        <f t="shared" ref="C58:H58" si="11">SUM(C59:C60)</f>
        <v>0</v>
      </c>
      <c r="D58" s="119">
        <f t="shared" si="11"/>
        <v>0</v>
      </c>
      <c r="E58" s="119">
        <f t="shared" si="11"/>
        <v>0</v>
      </c>
      <c r="F58" s="119">
        <f t="shared" si="11"/>
        <v>0</v>
      </c>
      <c r="G58" s="119">
        <f t="shared" si="11"/>
        <v>0</v>
      </c>
      <c r="H58" s="119">
        <f t="shared" si="11"/>
        <v>25.135</v>
      </c>
      <c r="I58" s="78"/>
      <c r="J58" s="88"/>
      <c r="K58" s="129"/>
      <c r="L58" s="78"/>
      <c r="M58" s="88"/>
      <c r="N58" s="88"/>
      <c r="O58" s="88"/>
      <c r="P58" s="88"/>
      <c r="Q58" s="88"/>
      <c r="R58" s="79"/>
      <c r="S58" s="88"/>
      <c r="T58" s="88"/>
      <c r="U58" s="88"/>
      <c r="V58" s="88"/>
      <c r="W58" s="88"/>
      <c r="X58" s="88"/>
      <c r="Y58" s="88"/>
      <c r="Z58" s="88"/>
      <c r="AA58" s="78"/>
      <c r="AB58" s="41"/>
      <c r="AC58" s="41"/>
      <c r="AD58" s="142"/>
      <c r="AE58" s="142"/>
    </row>
    <row r="59" s="8" customFormat="1" ht="131" customHeight="1" spans="1:31">
      <c r="A59" s="44">
        <v>1</v>
      </c>
      <c r="B59" s="78">
        <f>H59</f>
        <v>14.535</v>
      </c>
      <c r="C59" s="44"/>
      <c r="D59" s="44"/>
      <c r="E59" s="44"/>
      <c r="F59" s="44"/>
      <c r="G59" s="41"/>
      <c r="H59" s="78">
        <v>14.535</v>
      </c>
      <c r="I59" s="12" t="s">
        <v>816</v>
      </c>
      <c r="J59" s="23" t="s">
        <v>817</v>
      </c>
      <c r="K59" s="23" t="s">
        <v>41</v>
      </c>
      <c r="L59" s="12" t="s">
        <v>821</v>
      </c>
      <c r="M59" s="41"/>
      <c r="N59" s="41"/>
      <c r="O59" s="41"/>
      <c r="P59" s="41"/>
      <c r="Q59" s="41"/>
      <c r="R59" s="41"/>
      <c r="S59" s="41"/>
      <c r="T59" s="91"/>
      <c r="U59" s="91"/>
      <c r="V59" s="91"/>
      <c r="W59" s="91"/>
      <c r="X59" s="91"/>
      <c r="Y59" s="91"/>
      <c r="Z59" s="91"/>
      <c r="AA59" s="91"/>
      <c r="AB59" s="91"/>
      <c r="AC59" s="88"/>
      <c r="AD59" s="139"/>
      <c r="AE59" s="139"/>
    </row>
    <row r="60" s="8" customFormat="1" ht="42.95" customHeight="1" spans="1:31">
      <c r="A60" s="44">
        <v>2</v>
      </c>
      <c r="B60" s="78">
        <f>H60</f>
        <v>10.6</v>
      </c>
      <c r="C60" s="44"/>
      <c r="D60" s="44"/>
      <c r="E60" s="44"/>
      <c r="F60" s="44"/>
      <c r="G60" s="41"/>
      <c r="H60" s="78">
        <v>10.6</v>
      </c>
      <c r="I60" s="78" t="s">
        <v>715</v>
      </c>
      <c r="J60" s="23" t="s">
        <v>332</v>
      </c>
      <c r="K60" s="23" t="s">
        <v>41</v>
      </c>
      <c r="L60" s="12" t="s">
        <v>822</v>
      </c>
      <c r="M60" s="88"/>
      <c r="N60" s="89"/>
      <c r="O60" s="88"/>
      <c r="P60" s="88"/>
      <c r="Q60" s="41"/>
      <c r="R60" s="41"/>
      <c r="S60" s="41"/>
      <c r="T60" s="41"/>
      <c r="U60" s="41"/>
      <c r="V60" s="41"/>
      <c r="W60" s="91"/>
      <c r="X60" s="91"/>
      <c r="Y60" s="91"/>
      <c r="Z60" s="91"/>
      <c r="AA60" s="91"/>
      <c r="AB60" s="91"/>
      <c r="AC60" s="95"/>
      <c r="AD60" s="139"/>
      <c r="AE60" s="139"/>
    </row>
  </sheetData>
  <mergeCells count="61">
    <mergeCell ref="A1:AC1"/>
    <mergeCell ref="M2:AB2"/>
    <mergeCell ref="M3:W3"/>
    <mergeCell ref="X3:AB3"/>
    <mergeCell ref="AA4:AB4"/>
    <mergeCell ref="A2:A5"/>
    <mergeCell ref="A11:A15"/>
    <mergeCell ref="A30:A31"/>
    <mergeCell ref="B4:B5"/>
    <mergeCell ref="B11:B15"/>
    <mergeCell ref="B30:B31"/>
    <mergeCell ref="C4:C5"/>
    <mergeCell ref="C11:C15"/>
    <mergeCell ref="C30:C31"/>
    <mergeCell ref="D4:D5"/>
    <mergeCell ref="D11:D15"/>
    <mergeCell ref="D30:D31"/>
    <mergeCell ref="E4:E5"/>
    <mergeCell ref="E11:E15"/>
    <mergeCell ref="E30:E31"/>
    <mergeCell ref="F4:F5"/>
    <mergeCell ref="F11:F15"/>
    <mergeCell ref="F30:F31"/>
    <mergeCell ref="G4:G5"/>
    <mergeCell ref="G11:G15"/>
    <mergeCell ref="G30:G31"/>
    <mergeCell ref="H4:H5"/>
    <mergeCell ref="H11:H15"/>
    <mergeCell ref="H30:H31"/>
    <mergeCell ref="I4:I5"/>
    <mergeCell ref="I11:I15"/>
    <mergeCell ref="I30:I31"/>
    <mergeCell ref="J4:J5"/>
    <mergeCell ref="J11:J15"/>
    <mergeCell ref="J30:J31"/>
    <mergeCell ref="K4:K5"/>
    <mergeCell ref="K11:K15"/>
    <mergeCell ref="K30:K31"/>
    <mergeCell ref="L4:L5"/>
    <mergeCell ref="L11:L15"/>
    <mergeCell ref="M4:M5"/>
    <mergeCell ref="N4:N5"/>
    <mergeCell ref="N11:N15"/>
    <mergeCell ref="O4:O5"/>
    <mergeCell ref="P4:P5"/>
    <mergeCell ref="Q4:Q5"/>
    <mergeCell ref="Q11:Q15"/>
    <mergeCell ref="R4:R5"/>
    <mergeCell ref="R11:R15"/>
    <mergeCell ref="S4:S5"/>
    <mergeCell ref="S11:S15"/>
    <mergeCell ref="T4:T5"/>
    <mergeCell ref="U4:U5"/>
    <mergeCell ref="V4:V5"/>
    <mergeCell ref="W4:W5"/>
    <mergeCell ref="X4:X5"/>
    <mergeCell ref="Y4:Y5"/>
    <mergeCell ref="Z4:Z5"/>
    <mergeCell ref="AC2:AC5"/>
    <mergeCell ref="B2:H3"/>
    <mergeCell ref="I2:L3"/>
  </mergeCells>
  <dataValidations count="2">
    <dataValidation type="list" allowBlank="1" showInputMessage="1" showErrorMessage="1" sqref="N5 N6 N7 N8 M18 N18 N32 N33 N34 N35 N36 N37 N38 M39 N39 N40 N41 N42 N43 M44 N44 N46 N47 N56 N57">
      <formula1>#REF!</formula1>
    </dataValidation>
    <dataValidation allowBlank="1" showInputMessage="1" showErrorMessage="1" sqref="N16 N59:P59"/>
  </dataValidations>
  <pageMargins left="0.75" right="0.75" top="1" bottom="1" header="0.5" footer="0.5"/>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9"/>
  <sheetViews>
    <sheetView zoomScale="85" zoomScaleNormal="85" topLeftCell="A11" workbookViewId="0">
      <selection activeCell="B20" sqref="B20:D20"/>
    </sheetView>
  </sheetViews>
  <sheetFormatPr defaultColWidth="9" defaultRowHeight="13.5"/>
  <cols>
    <col min="1" max="1" width="16.25" style="9" customWidth="1"/>
    <col min="2" max="2" width="13.925" style="9" customWidth="1"/>
    <col min="3" max="3" width="13.5666666666667" style="9" customWidth="1"/>
    <col min="4" max="4" width="13.75" style="9" customWidth="1"/>
    <col min="5" max="8" width="10.5" style="9" customWidth="1"/>
    <col min="9" max="9" width="27.75" style="9" customWidth="1"/>
    <col min="10" max="10" width="14.6416666666667" style="9" customWidth="1"/>
    <col min="11" max="11" width="10.5333333333333" style="9" customWidth="1"/>
    <col min="12" max="12" width="50.5333333333333" style="9" customWidth="1"/>
    <col min="13" max="13" width="19.2583333333333" style="9" customWidth="1"/>
    <col min="14" max="14" width="13.3833333333333" style="9" customWidth="1"/>
    <col min="15" max="17" width="10.6333333333333" style="9" customWidth="1"/>
    <col min="18" max="18" width="14.9916666666667" style="9" customWidth="1"/>
    <col min="19" max="20" width="10.6333333333333" style="9" customWidth="1"/>
    <col min="21" max="21" width="14.45" style="9" customWidth="1"/>
    <col min="22" max="28" width="10.6333333333333" style="9" customWidth="1"/>
    <col min="29" max="29" width="22.3166666666667" style="9" customWidth="1"/>
    <col min="30" max="16383" width="8.75" style="9" hidden="1" customWidth="1"/>
    <col min="16384" max="16384" width="9" style="9"/>
  </cols>
  <sheetData>
    <row r="1" s="1" customFormat="1" ht="31.5" spans="1:29">
      <c r="A1" s="10" t="s">
        <v>823</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1" customFormat="1" ht="14.25" spans="1:29">
      <c r="A2" s="11" t="s">
        <v>2</v>
      </c>
      <c r="B2" s="11" t="s">
        <v>3</v>
      </c>
      <c r="C2" s="11"/>
      <c r="D2" s="11"/>
      <c r="E2" s="11"/>
      <c r="F2" s="11"/>
      <c r="G2" s="11"/>
      <c r="H2" s="11"/>
      <c r="I2" s="11" t="s">
        <v>4</v>
      </c>
      <c r="J2" s="11"/>
      <c r="K2" s="11"/>
      <c r="L2" s="11"/>
      <c r="M2" s="11" t="s">
        <v>5</v>
      </c>
      <c r="N2" s="11"/>
      <c r="O2" s="11"/>
      <c r="P2" s="11"/>
      <c r="Q2" s="11"/>
      <c r="R2" s="11"/>
      <c r="S2" s="11"/>
      <c r="T2" s="11"/>
      <c r="U2" s="11"/>
      <c r="V2" s="11"/>
      <c r="W2" s="11"/>
      <c r="X2" s="11"/>
      <c r="Y2" s="11"/>
      <c r="Z2" s="11"/>
      <c r="AA2" s="11"/>
      <c r="AB2" s="11"/>
      <c r="AC2" s="11" t="s">
        <v>6</v>
      </c>
    </row>
    <row r="3" s="2" customFormat="1" ht="14.25" spans="1:29">
      <c r="A3" s="11"/>
      <c r="B3" s="11"/>
      <c r="C3" s="11"/>
      <c r="D3" s="11"/>
      <c r="E3" s="11"/>
      <c r="F3" s="11"/>
      <c r="G3" s="11"/>
      <c r="H3" s="11"/>
      <c r="I3" s="11"/>
      <c r="J3" s="11"/>
      <c r="K3" s="11"/>
      <c r="L3" s="11"/>
      <c r="M3" s="11" t="s">
        <v>7</v>
      </c>
      <c r="N3" s="11"/>
      <c r="O3" s="11"/>
      <c r="P3" s="11"/>
      <c r="Q3" s="11"/>
      <c r="R3" s="11"/>
      <c r="S3" s="11"/>
      <c r="T3" s="11"/>
      <c r="U3" s="11"/>
      <c r="V3" s="11"/>
      <c r="W3" s="11"/>
      <c r="X3" s="11" t="s">
        <v>8</v>
      </c>
      <c r="Y3" s="11"/>
      <c r="Z3" s="11"/>
      <c r="AA3" s="11"/>
      <c r="AB3" s="11"/>
      <c r="AC3" s="11"/>
    </row>
    <row r="4" s="2" customFormat="1" ht="14.25" spans="1:29">
      <c r="A4" s="11"/>
      <c r="B4" s="11" t="s">
        <v>9</v>
      </c>
      <c r="C4" s="11" t="s">
        <v>10</v>
      </c>
      <c r="D4" s="11" t="s">
        <v>11</v>
      </c>
      <c r="E4" s="11" t="s">
        <v>12</v>
      </c>
      <c r="F4" s="11" t="s">
        <v>13</v>
      </c>
      <c r="G4" s="11" t="s">
        <v>14</v>
      </c>
      <c r="H4" s="11" t="s">
        <v>15</v>
      </c>
      <c r="I4" s="11" t="s">
        <v>16</v>
      </c>
      <c r="J4" s="11" t="s">
        <v>17</v>
      </c>
      <c r="K4" s="11" t="s">
        <v>18</v>
      </c>
      <c r="L4" s="11" t="s">
        <v>19</v>
      </c>
      <c r="M4" s="11" t="s">
        <v>20</v>
      </c>
      <c r="N4" s="11" t="s">
        <v>21</v>
      </c>
      <c r="O4" s="11" t="s">
        <v>22</v>
      </c>
      <c r="P4" s="11" t="s">
        <v>23</v>
      </c>
      <c r="Q4" s="11" t="s">
        <v>24</v>
      </c>
      <c r="R4" s="11" t="s">
        <v>25</v>
      </c>
      <c r="S4" s="11" t="s">
        <v>26</v>
      </c>
      <c r="T4" s="11" t="s">
        <v>27</v>
      </c>
      <c r="U4" s="11" t="s">
        <v>28</v>
      </c>
      <c r="V4" s="11" t="s">
        <v>29</v>
      </c>
      <c r="W4" s="11" t="s">
        <v>30</v>
      </c>
      <c r="X4" s="11" t="s">
        <v>31</v>
      </c>
      <c r="Y4" s="11" t="s">
        <v>32</v>
      </c>
      <c r="Z4" s="11" t="s">
        <v>33</v>
      </c>
      <c r="AA4" s="11" t="s">
        <v>34</v>
      </c>
      <c r="AB4" s="11"/>
      <c r="AC4" s="11"/>
    </row>
    <row r="5" s="1" customFormat="1" ht="42.75" spans="1:30">
      <c r="A5" s="11"/>
      <c r="B5" s="11"/>
      <c r="C5" s="11"/>
      <c r="D5" s="11"/>
      <c r="E5" s="11"/>
      <c r="F5" s="11"/>
      <c r="G5" s="11"/>
      <c r="H5" s="11"/>
      <c r="I5" s="11"/>
      <c r="J5" s="11"/>
      <c r="K5" s="11"/>
      <c r="L5" s="11"/>
      <c r="M5" s="11"/>
      <c r="N5" s="11"/>
      <c r="O5" s="11"/>
      <c r="P5" s="11"/>
      <c r="Q5" s="11"/>
      <c r="R5" s="11"/>
      <c r="S5" s="11"/>
      <c r="T5" s="11"/>
      <c r="U5" s="11"/>
      <c r="V5" s="11"/>
      <c r="W5" s="11"/>
      <c r="X5" s="11"/>
      <c r="Y5" s="11"/>
      <c r="Z5" s="11"/>
      <c r="AA5" s="11" t="s">
        <v>35</v>
      </c>
      <c r="AB5" s="11" t="s">
        <v>36</v>
      </c>
      <c r="AC5" s="11"/>
      <c r="AD5" s="1" t="s">
        <v>165</v>
      </c>
    </row>
    <row r="6" s="3" customFormat="1" ht="43" customHeight="1" spans="1:29">
      <c r="A6" s="11" t="s">
        <v>37</v>
      </c>
      <c r="B6" s="11">
        <f t="shared" ref="B6:B9" si="0">SUM(C6:H6)</f>
        <v>4034.99068</v>
      </c>
      <c r="C6" s="11">
        <f t="shared" ref="C6:H6" si="1">C7+C15+C55+C57+C60+C96</f>
        <v>1725.39568</v>
      </c>
      <c r="D6" s="11">
        <f t="shared" si="1"/>
        <v>791.633</v>
      </c>
      <c r="E6" s="11">
        <f t="shared" si="1"/>
        <v>658</v>
      </c>
      <c r="F6" s="11">
        <f t="shared" si="1"/>
        <v>0</v>
      </c>
      <c r="G6" s="11">
        <f t="shared" si="1"/>
        <v>825.062</v>
      </c>
      <c r="H6" s="11">
        <f t="shared" si="1"/>
        <v>34.9</v>
      </c>
      <c r="I6" s="11"/>
      <c r="J6" s="11"/>
      <c r="K6" s="11"/>
      <c r="L6" s="11"/>
      <c r="M6" s="11"/>
      <c r="N6" s="11"/>
      <c r="O6" s="11"/>
      <c r="P6" s="11"/>
      <c r="Q6" s="11"/>
      <c r="R6" s="11">
        <f>R7+R15+R60+R96</f>
        <v>3601.92518</v>
      </c>
      <c r="S6" s="11"/>
      <c r="T6" s="11"/>
      <c r="U6" s="11"/>
      <c r="V6" s="11"/>
      <c r="W6" s="11"/>
      <c r="X6" s="11"/>
      <c r="Y6" s="11"/>
      <c r="Z6" s="11"/>
      <c r="AA6" s="11"/>
      <c r="AB6" s="11"/>
      <c r="AC6" s="11"/>
    </row>
    <row r="7" s="3" customFormat="1" ht="14.25" spans="1:29">
      <c r="A7" s="11" t="s">
        <v>141</v>
      </c>
      <c r="B7" s="11">
        <f t="shared" si="0"/>
        <v>1760.532</v>
      </c>
      <c r="C7" s="11">
        <f t="shared" ref="C7:H7" si="2">SUM(C8:C14)</f>
        <v>734.4834</v>
      </c>
      <c r="D7" s="11">
        <f t="shared" si="2"/>
        <v>368.0486</v>
      </c>
      <c r="E7" s="11">
        <f t="shared" si="2"/>
        <v>658</v>
      </c>
      <c r="F7" s="11">
        <f t="shared" si="2"/>
        <v>0</v>
      </c>
      <c r="G7" s="11">
        <f t="shared" si="2"/>
        <v>0</v>
      </c>
      <c r="H7" s="11">
        <f t="shared" si="2"/>
        <v>0</v>
      </c>
      <c r="I7" s="11"/>
      <c r="J7" s="11"/>
      <c r="K7" s="11"/>
      <c r="L7" s="11"/>
      <c r="M7" s="11"/>
      <c r="N7" s="11"/>
      <c r="O7" s="11"/>
      <c r="P7" s="11"/>
      <c r="Q7" s="11"/>
      <c r="R7" s="11">
        <f>SUM(R8:R14)</f>
        <v>1760.532</v>
      </c>
      <c r="S7" s="11"/>
      <c r="T7" s="11"/>
      <c r="U7" s="11"/>
      <c r="V7" s="11"/>
      <c r="W7" s="11"/>
      <c r="X7" s="11"/>
      <c r="Y7" s="11"/>
      <c r="Z7" s="11"/>
      <c r="AA7" s="11"/>
      <c r="AB7" s="11"/>
      <c r="AC7" s="11"/>
    </row>
    <row r="8" s="4" customFormat="1" ht="23" customHeight="1" spans="1:29">
      <c r="A8" s="12">
        <v>1</v>
      </c>
      <c r="B8" s="13">
        <f t="shared" si="0"/>
        <v>294.4834</v>
      </c>
      <c r="C8" s="13">
        <v>294.4834</v>
      </c>
      <c r="D8" s="12"/>
      <c r="E8" s="12"/>
      <c r="F8" s="12"/>
      <c r="G8" s="12"/>
      <c r="H8" s="12"/>
      <c r="I8" s="21" t="s">
        <v>824</v>
      </c>
      <c r="J8" s="23" t="s">
        <v>99</v>
      </c>
      <c r="K8" s="12" t="s">
        <v>41</v>
      </c>
      <c r="L8" s="23" t="s">
        <v>825</v>
      </c>
      <c r="M8" s="12" t="s">
        <v>541</v>
      </c>
      <c r="N8" s="24" t="s">
        <v>165</v>
      </c>
      <c r="O8" s="24">
        <v>6.76</v>
      </c>
      <c r="P8" s="12" t="s">
        <v>53</v>
      </c>
      <c r="Q8" s="12">
        <v>2020</v>
      </c>
      <c r="R8" s="13">
        <v>294.4834</v>
      </c>
      <c r="S8" s="12" t="s">
        <v>254</v>
      </c>
      <c r="T8" s="12"/>
      <c r="U8" s="12" t="s">
        <v>338</v>
      </c>
      <c r="V8" s="12"/>
      <c r="W8" s="12" t="s">
        <v>48</v>
      </c>
      <c r="X8" s="12"/>
      <c r="Y8" s="12"/>
      <c r="Z8" s="12"/>
      <c r="AA8" s="11"/>
      <c r="AB8" s="12"/>
      <c r="AC8" s="12"/>
    </row>
    <row r="9" s="4" customFormat="1" ht="26" customHeight="1" spans="1:29">
      <c r="A9" s="12">
        <v>2</v>
      </c>
      <c r="B9" s="14">
        <f t="shared" si="0"/>
        <v>368.0486</v>
      </c>
      <c r="C9" s="12"/>
      <c r="D9" s="14">
        <v>368.0486</v>
      </c>
      <c r="E9" s="12"/>
      <c r="F9" s="12"/>
      <c r="G9" s="12"/>
      <c r="H9" s="12"/>
      <c r="I9" s="12" t="s">
        <v>826</v>
      </c>
      <c r="J9" s="23" t="s">
        <v>99</v>
      </c>
      <c r="K9" s="12" t="s">
        <v>41</v>
      </c>
      <c r="L9" s="12" t="s">
        <v>827</v>
      </c>
      <c r="M9" s="12" t="s">
        <v>828</v>
      </c>
      <c r="N9" s="24" t="s">
        <v>165</v>
      </c>
      <c r="O9" s="24">
        <v>10.6575</v>
      </c>
      <c r="P9" s="12" t="s">
        <v>53</v>
      </c>
      <c r="Q9" s="12">
        <v>2020</v>
      </c>
      <c r="R9" s="14">
        <v>368.0486</v>
      </c>
      <c r="S9" s="12" t="s">
        <v>254</v>
      </c>
      <c r="T9" s="12"/>
      <c r="U9" s="12" t="s">
        <v>338</v>
      </c>
      <c r="V9" s="12"/>
      <c r="W9" s="12"/>
      <c r="X9" s="12"/>
      <c r="Y9" s="12"/>
      <c r="Z9" s="12"/>
      <c r="AA9" s="11"/>
      <c r="AB9" s="12"/>
      <c r="AC9" s="12"/>
    </row>
    <row r="10" s="4" customFormat="1" ht="42.75" spans="1:29">
      <c r="A10" s="12">
        <v>3</v>
      </c>
      <c r="B10" s="12">
        <f t="shared" ref="B10:B12" si="3">C10+D10+E10+F10+G10+H10</f>
        <v>197</v>
      </c>
      <c r="C10" s="12"/>
      <c r="D10" s="12"/>
      <c r="E10" s="12">
        <v>197</v>
      </c>
      <c r="F10" s="12"/>
      <c r="G10" s="12"/>
      <c r="H10" s="12"/>
      <c r="I10" s="12" t="s">
        <v>829</v>
      </c>
      <c r="J10" s="12" t="s">
        <v>445</v>
      </c>
      <c r="K10" s="15" t="s">
        <v>520</v>
      </c>
      <c r="L10" s="12" t="s">
        <v>830</v>
      </c>
      <c r="M10" s="12" t="s">
        <v>831</v>
      </c>
      <c r="N10" s="25" t="s">
        <v>209</v>
      </c>
      <c r="O10" s="12" t="s">
        <v>832</v>
      </c>
      <c r="P10" s="12" t="s">
        <v>833</v>
      </c>
      <c r="Q10" s="12" t="s">
        <v>834</v>
      </c>
      <c r="R10" s="12">
        <v>197</v>
      </c>
      <c r="S10" s="12">
        <v>30</v>
      </c>
      <c r="T10" s="12" t="s">
        <v>835</v>
      </c>
      <c r="U10" s="12" t="s">
        <v>836</v>
      </c>
      <c r="V10" s="12"/>
      <c r="W10" s="12" t="s">
        <v>48</v>
      </c>
      <c r="X10" s="12"/>
      <c r="Y10" s="12"/>
      <c r="Z10" s="12"/>
      <c r="AA10" s="11"/>
      <c r="AB10" s="12"/>
      <c r="AC10" s="12" t="s">
        <v>837</v>
      </c>
    </row>
    <row r="11" s="4" customFormat="1" ht="57" customHeight="1" spans="1:29">
      <c r="A11" s="12">
        <v>4</v>
      </c>
      <c r="B11" s="12">
        <f t="shared" si="3"/>
        <v>363</v>
      </c>
      <c r="C11" s="12">
        <v>100</v>
      </c>
      <c r="D11" s="12"/>
      <c r="E11" s="12">
        <v>263</v>
      </c>
      <c r="F11" s="12"/>
      <c r="G11" s="12"/>
      <c r="H11" s="12"/>
      <c r="I11" s="12" t="s">
        <v>838</v>
      </c>
      <c r="J11" s="12" t="s">
        <v>445</v>
      </c>
      <c r="K11" s="15" t="s">
        <v>667</v>
      </c>
      <c r="L11" s="12" t="s">
        <v>839</v>
      </c>
      <c r="M11" s="12" t="s">
        <v>840</v>
      </c>
      <c r="N11" s="25" t="s">
        <v>209</v>
      </c>
      <c r="O11" s="12" t="s">
        <v>841</v>
      </c>
      <c r="P11" s="12" t="s">
        <v>842</v>
      </c>
      <c r="Q11" s="12" t="s">
        <v>834</v>
      </c>
      <c r="R11" s="12">
        <v>363</v>
      </c>
      <c r="S11" s="12">
        <v>30</v>
      </c>
      <c r="T11" s="12" t="s">
        <v>843</v>
      </c>
      <c r="U11" s="15" t="s">
        <v>844</v>
      </c>
      <c r="V11" s="12"/>
      <c r="W11" s="12" t="s">
        <v>689</v>
      </c>
      <c r="X11" s="12"/>
      <c r="Y11" s="12"/>
      <c r="Z11" s="56"/>
      <c r="AA11" s="11"/>
      <c r="AB11" s="12"/>
      <c r="AC11" s="57"/>
    </row>
    <row r="12" s="4" customFormat="1" ht="40" customHeight="1" spans="1:29">
      <c r="A12" s="12">
        <v>5</v>
      </c>
      <c r="B12" s="12">
        <f t="shared" si="3"/>
        <v>398</v>
      </c>
      <c r="C12" s="12">
        <v>200</v>
      </c>
      <c r="D12" s="12"/>
      <c r="E12" s="12">
        <v>198</v>
      </c>
      <c r="F12" s="12"/>
      <c r="G12" s="12"/>
      <c r="H12" s="12"/>
      <c r="I12" s="12" t="s">
        <v>845</v>
      </c>
      <c r="J12" s="12" t="s">
        <v>445</v>
      </c>
      <c r="K12" s="15" t="s">
        <v>684</v>
      </c>
      <c r="L12" s="12" t="s">
        <v>846</v>
      </c>
      <c r="M12" s="12" t="s">
        <v>847</v>
      </c>
      <c r="N12" s="25" t="s">
        <v>209</v>
      </c>
      <c r="O12" s="12" t="s">
        <v>848</v>
      </c>
      <c r="P12" s="12" t="s">
        <v>282</v>
      </c>
      <c r="Q12" s="12" t="s">
        <v>834</v>
      </c>
      <c r="R12" s="12">
        <v>398</v>
      </c>
      <c r="S12" s="12">
        <v>30</v>
      </c>
      <c r="T12" s="15" t="s">
        <v>811</v>
      </c>
      <c r="U12" s="15" t="s">
        <v>687</v>
      </c>
      <c r="V12" s="12"/>
      <c r="W12" s="12" t="s">
        <v>48</v>
      </c>
      <c r="X12" s="12"/>
      <c r="Y12" s="12"/>
      <c r="Z12" s="56"/>
      <c r="AA12" s="11"/>
      <c r="AB12" s="12"/>
      <c r="AC12" s="57"/>
    </row>
    <row r="13" s="4" customFormat="1" ht="28" customHeight="1" spans="1:29">
      <c r="A13" s="15">
        <v>6</v>
      </c>
      <c r="B13" s="15">
        <f>C13</f>
        <v>140</v>
      </c>
      <c r="C13" s="15">
        <v>140</v>
      </c>
      <c r="D13" s="15"/>
      <c r="E13" s="15"/>
      <c r="F13" s="15"/>
      <c r="G13" s="15"/>
      <c r="H13" s="15"/>
      <c r="I13" s="15" t="s">
        <v>849</v>
      </c>
      <c r="J13" s="15" t="s">
        <v>850</v>
      </c>
      <c r="K13" s="15" t="s">
        <v>41</v>
      </c>
      <c r="L13" s="12" t="s">
        <v>851</v>
      </c>
      <c r="M13" s="12" t="s">
        <v>852</v>
      </c>
      <c r="N13" s="24" t="s">
        <v>165</v>
      </c>
      <c r="O13" s="12">
        <v>13590.5</v>
      </c>
      <c r="P13" s="12" t="s">
        <v>853</v>
      </c>
      <c r="Q13" s="12">
        <v>2020</v>
      </c>
      <c r="R13" s="12">
        <v>70</v>
      </c>
      <c r="S13" s="12">
        <v>10</v>
      </c>
      <c r="T13" s="12" t="s">
        <v>522</v>
      </c>
      <c r="U13" s="12" t="s">
        <v>836</v>
      </c>
      <c r="V13" s="12"/>
      <c r="W13" s="12" t="s">
        <v>48</v>
      </c>
      <c r="X13" s="12"/>
      <c r="Y13" s="12"/>
      <c r="Z13" s="12"/>
      <c r="AA13" s="11"/>
      <c r="AB13" s="12"/>
      <c r="AC13" s="12"/>
    </row>
    <row r="14" s="4" customFormat="1" ht="27" customHeight="1" spans="1:29">
      <c r="A14" s="16"/>
      <c r="B14" s="16"/>
      <c r="C14" s="16"/>
      <c r="D14" s="16"/>
      <c r="E14" s="16"/>
      <c r="F14" s="16"/>
      <c r="G14" s="16"/>
      <c r="H14" s="16"/>
      <c r="I14" s="16"/>
      <c r="J14" s="16"/>
      <c r="K14" s="16"/>
      <c r="L14" s="12" t="s">
        <v>854</v>
      </c>
      <c r="M14" s="12" t="s">
        <v>852</v>
      </c>
      <c r="N14" s="24" t="s">
        <v>165</v>
      </c>
      <c r="O14" s="12">
        <v>15028</v>
      </c>
      <c r="P14" s="12" t="s">
        <v>853</v>
      </c>
      <c r="Q14" s="12">
        <v>2020</v>
      </c>
      <c r="R14" s="12">
        <v>70</v>
      </c>
      <c r="S14" s="12">
        <v>10</v>
      </c>
      <c r="T14" s="12" t="s">
        <v>329</v>
      </c>
      <c r="U14" s="12" t="s">
        <v>855</v>
      </c>
      <c r="V14" s="12"/>
      <c r="W14" s="12" t="s">
        <v>48</v>
      </c>
      <c r="X14" s="12"/>
      <c r="Y14" s="12"/>
      <c r="Z14" s="12"/>
      <c r="AA14" s="11"/>
      <c r="AB14" s="12"/>
      <c r="AC14" s="12"/>
    </row>
    <row r="15" s="3" customFormat="1" ht="23" customHeight="1" spans="1:29">
      <c r="A15" s="11" t="s">
        <v>275</v>
      </c>
      <c r="B15" s="11">
        <f>SUM(C15:H15)</f>
        <v>1144.84248</v>
      </c>
      <c r="C15" s="11">
        <f t="shared" ref="C15:H15" si="4">SUM(C16,C20,C29,C30,C31,C34,C35,C54)</f>
        <v>732.22648</v>
      </c>
      <c r="D15" s="11">
        <f t="shared" si="4"/>
        <v>412.616</v>
      </c>
      <c r="E15" s="11">
        <f t="shared" si="4"/>
        <v>0</v>
      </c>
      <c r="F15" s="11">
        <f t="shared" si="4"/>
        <v>0</v>
      </c>
      <c r="G15" s="11">
        <f t="shared" si="4"/>
        <v>0</v>
      </c>
      <c r="H15" s="11">
        <f t="shared" si="4"/>
        <v>0</v>
      </c>
      <c r="I15" s="11"/>
      <c r="J15" s="11"/>
      <c r="K15" s="11"/>
      <c r="L15" s="11"/>
      <c r="M15" s="24"/>
      <c r="N15" s="11"/>
      <c r="O15" s="11"/>
      <c r="P15" s="11"/>
      <c r="Q15" s="11"/>
      <c r="R15" s="11">
        <f>SUM(R16:R54)</f>
        <v>1206.88628</v>
      </c>
      <c r="S15" s="11"/>
      <c r="T15" s="11"/>
      <c r="U15" s="47"/>
      <c r="V15" s="11"/>
      <c r="W15" s="11"/>
      <c r="X15" s="11"/>
      <c r="Y15" s="11"/>
      <c r="Z15" s="11"/>
      <c r="AA15" s="11"/>
      <c r="AB15" s="11"/>
      <c r="AC15" s="11"/>
    </row>
    <row r="16" s="4" customFormat="1" ht="44.1" customHeight="1" spans="1:29">
      <c r="A16" s="17">
        <v>1</v>
      </c>
      <c r="B16" s="17">
        <f>SUM(C16:H19)</f>
        <v>200</v>
      </c>
      <c r="C16" s="17">
        <v>159</v>
      </c>
      <c r="D16" s="17">
        <v>41</v>
      </c>
      <c r="E16" s="17"/>
      <c r="F16" s="17"/>
      <c r="G16" s="17"/>
      <c r="H16" s="17"/>
      <c r="I16" s="17" t="s">
        <v>856</v>
      </c>
      <c r="J16" s="26" t="s">
        <v>445</v>
      </c>
      <c r="K16" s="15" t="s">
        <v>41</v>
      </c>
      <c r="L16" s="15" t="s">
        <v>857</v>
      </c>
      <c r="M16" s="12" t="s">
        <v>43</v>
      </c>
      <c r="N16" s="25" t="s">
        <v>165</v>
      </c>
      <c r="O16" s="12">
        <v>1.3</v>
      </c>
      <c r="P16" s="12" t="s">
        <v>858</v>
      </c>
      <c r="Q16" s="12">
        <v>2021.05</v>
      </c>
      <c r="R16" s="12">
        <v>76.1789</v>
      </c>
      <c r="S16" s="15">
        <v>15</v>
      </c>
      <c r="T16" s="15" t="s">
        <v>859</v>
      </c>
      <c r="U16" s="15" t="s">
        <v>860</v>
      </c>
      <c r="V16" s="12"/>
      <c r="W16" s="12" t="s">
        <v>48</v>
      </c>
      <c r="X16" s="12"/>
      <c r="Y16" s="12"/>
      <c r="Z16" s="12"/>
      <c r="AA16" s="11"/>
      <c r="AB16" s="12"/>
      <c r="AC16" s="12"/>
    </row>
    <row r="17" s="4" customFormat="1" ht="44.1" customHeight="1" spans="1:29">
      <c r="A17" s="17"/>
      <c r="B17" s="17"/>
      <c r="C17" s="17"/>
      <c r="D17" s="17"/>
      <c r="E17" s="17"/>
      <c r="F17" s="17"/>
      <c r="G17" s="17"/>
      <c r="H17" s="17"/>
      <c r="I17" s="17"/>
      <c r="J17" s="27"/>
      <c r="K17" s="17"/>
      <c r="L17" s="17"/>
      <c r="M17" s="12" t="s">
        <v>861</v>
      </c>
      <c r="N17" s="28"/>
      <c r="O17" s="12">
        <v>59.42</v>
      </c>
      <c r="P17" s="12" t="s">
        <v>862</v>
      </c>
      <c r="Q17" s="12">
        <v>2021.05</v>
      </c>
      <c r="R17" s="12">
        <v>39.1629</v>
      </c>
      <c r="S17" s="17"/>
      <c r="T17" s="17"/>
      <c r="U17" s="17"/>
      <c r="V17" s="12"/>
      <c r="W17" s="12" t="s">
        <v>48</v>
      </c>
      <c r="X17" s="12"/>
      <c r="Y17" s="12"/>
      <c r="Z17" s="12"/>
      <c r="AA17" s="11"/>
      <c r="AB17" s="12"/>
      <c r="AC17" s="12"/>
    </row>
    <row r="18" s="4" customFormat="1" ht="44.1" customHeight="1" spans="1:29">
      <c r="A18" s="17"/>
      <c r="B18" s="17"/>
      <c r="C18" s="17"/>
      <c r="D18" s="17"/>
      <c r="E18" s="17"/>
      <c r="F18" s="17"/>
      <c r="G18" s="17"/>
      <c r="H18" s="17"/>
      <c r="I18" s="17"/>
      <c r="J18" s="27"/>
      <c r="K18" s="17"/>
      <c r="L18" s="17"/>
      <c r="M18" s="12" t="s">
        <v>863</v>
      </c>
      <c r="N18" s="28"/>
      <c r="O18" s="12">
        <v>13.557</v>
      </c>
      <c r="P18" s="12" t="s">
        <v>864</v>
      </c>
      <c r="Q18" s="12">
        <v>2021.05</v>
      </c>
      <c r="R18" s="12">
        <v>68.602</v>
      </c>
      <c r="S18" s="17"/>
      <c r="T18" s="17"/>
      <c r="U18" s="17"/>
      <c r="V18" s="12"/>
      <c r="W18" s="12" t="s">
        <v>48</v>
      </c>
      <c r="X18" s="12"/>
      <c r="Y18" s="12"/>
      <c r="Z18" s="12"/>
      <c r="AA18" s="11"/>
      <c r="AB18" s="12"/>
      <c r="AC18" s="12"/>
    </row>
    <row r="19" s="4" customFormat="1" ht="44.1" customHeight="1" spans="1:29">
      <c r="A19" s="16"/>
      <c r="B19" s="16"/>
      <c r="C19" s="16"/>
      <c r="D19" s="16"/>
      <c r="E19" s="16"/>
      <c r="F19" s="16"/>
      <c r="G19" s="16"/>
      <c r="H19" s="16"/>
      <c r="I19" s="16"/>
      <c r="J19" s="29"/>
      <c r="K19" s="16"/>
      <c r="L19" s="16"/>
      <c r="M19" s="12" t="s">
        <v>865</v>
      </c>
      <c r="N19" s="30"/>
      <c r="O19" s="12">
        <v>50</v>
      </c>
      <c r="P19" s="12" t="s">
        <v>45</v>
      </c>
      <c r="Q19" s="12">
        <v>2021.05</v>
      </c>
      <c r="R19" s="12">
        <v>7.5</v>
      </c>
      <c r="S19" s="16"/>
      <c r="T19" s="16"/>
      <c r="U19" s="16"/>
      <c r="V19" s="12"/>
      <c r="W19" s="12" t="s">
        <v>48</v>
      </c>
      <c r="X19" s="12"/>
      <c r="Y19" s="12"/>
      <c r="Z19" s="12"/>
      <c r="AA19" s="11"/>
      <c r="AB19" s="12"/>
      <c r="AC19" s="12"/>
    </row>
    <row r="20" s="4" customFormat="1" ht="73" customHeight="1" spans="1:29">
      <c r="A20" s="12">
        <v>2</v>
      </c>
      <c r="B20" s="18">
        <f>C20+D20+E20+F20+G20+H20</f>
        <v>302.22572</v>
      </c>
      <c r="C20" s="18">
        <f>SUM(C21:C28)</f>
        <v>172.37972</v>
      </c>
      <c r="D20" s="12">
        <f>SUM(D21:D28)</f>
        <v>129.846</v>
      </c>
      <c r="E20" s="12"/>
      <c r="F20" s="12"/>
      <c r="G20" s="19"/>
      <c r="H20" s="12"/>
      <c r="I20" s="21" t="s">
        <v>866</v>
      </c>
      <c r="J20" s="12" t="s">
        <v>41</v>
      </c>
      <c r="K20" s="12" t="s">
        <v>41</v>
      </c>
      <c r="L20" s="12" t="s">
        <v>867</v>
      </c>
      <c r="M20" s="12"/>
      <c r="N20" s="12"/>
      <c r="O20" s="12"/>
      <c r="P20" s="12"/>
      <c r="Q20" s="12"/>
      <c r="R20" s="12"/>
      <c r="S20" s="12"/>
      <c r="T20" s="12"/>
      <c r="U20" s="12"/>
      <c r="V20" s="12"/>
      <c r="W20" s="12"/>
      <c r="X20" s="12"/>
      <c r="Y20" s="12"/>
      <c r="Z20" s="12"/>
      <c r="AA20" s="11"/>
      <c r="AB20" s="12"/>
      <c r="AC20" s="12"/>
    </row>
    <row r="21" s="4" customFormat="1" ht="26" customHeight="1" spans="1:29">
      <c r="A21" s="12">
        <v>2.1</v>
      </c>
      <c r="B21" s="12">
        <f t="shared" ref="B21:B28" si="5">SUM(C21:H21)</f>
        <v>17.9532</v>
      </c>
      <c r="C21" s="12">
        <v>17.9532</v>
      </c>
      <c r="D21" s="12"/>
      <c r="E21" s="12"/>
      <c r="F21" s="12"/>
      <c r="G21" s="19"/>
      <c r="H21" s="12"/>
      <c r="I21" s="21" t="s">
        <v>866</v>
      </c>
      <c r="J21" s="12" t="s">
        <v>41</v>
      </c>
      <c r="K21" s="12" t="s">
        <v>41</v>
      </c>
      <c r="L21" s="12" t="s">
        <v>868</v>
      </c>
      <c r="M21" s="12" t="s">
        <v>869</v>
      </c>
      <c r="N21" s="12" t="s">
        <v>95</v>
      </c>
      <c r="O21" s="12">
        <v>897.66</v>
      </c>
      <c r="P21" s="12" t="s">
        <v>105</v>
      </c>
      <c r="Q21" s="12" t="s">
        <v>834</v>
      </c>
      <c r="R21" s="12">
        <f t="shared" ref="R21:R30" si="6">B21</f>
        <v>17.9532</v>
      </c>
      <c r="S21" s="12"/>
      <c r="T21" s="12" t="s">
        <v>68</v>
      </c>
      <c r="U21" s="12" t="s">
        <v>68</v>
      </c>
      <c r="V21" s="12"/>
      <c r="W21" s="12"/>
      <c r="X21" s="12"/>
      <c r="Y21" s="12"/>
      <c r="Z21" s="12"/>
      <c r="AA21" s="11"/>
      <c r="AB21" s="12"/>
      <c r="AC21" s="12"/>
    </row>
    <row r="22" s="4" customFormat="1" ht="26" customHeight="1" spans="1:29">
      <c r="A22" s="12">
        <v>2.2</v>
      </c>
      <c r="B22" s="12">
        <f t="shared" si="5"/>
        <v>4.9</v>
      </c>
      <c r="C22" s="12">
        <v>4.9</v>
      </c>
      <c r="D22" s="12"/>
      <c r="E22" s="12"/>
      <c r="F22" s="12"/>
      <c r="G22" s="19"/>
      <c r="H22" s="12"/>
      <c r="I22" s="21" t="s">
        <v>866</v>
      </c>
      <c r="J22" s="12" t="s">
        <v>41</v>
      </c>
      <c r="K22" s="12" t="s">
        <v>41</v>
      </c>
      <c r="L22" s="12" t="s">
        <v>870</v>
      </c>
      <c r="M22" s="12" t="s">
        <v>295</v>
      </c>
      <c r="N22" s="12" t="s">
        <v>95</v>
      </c>
      <c r="O22" s="12">
        <v>98</v>
      </c>
      <c r="P22" s="12" t="s">
        <v>45</v>
      </c>
      <c r="Q22" s="12" t="s">
        <v>834</v>
      </c>
      <c r="R22" s="12">
        <f t="shared" si="6"/>
        <v>4.9</v>
      </c>
      <c r="S22" s="12"/>
      <c r="T22" s="12" t="s">
        <v>68</v>
      </c>
      <c r="U22" s="12" t="s">
        <v>68</v>
      </c>
      <c r="V22" s="12"/>
      <c r="W22" s="12"/>
      <c r="X22" s="12"/>
      <c r="Y22" s="12"/>
      <c r="Z22" s="12"/>
      <c r="AA22" s="11"/>
      <c r="AB22" s="12"/>
      <c r="AC22" s="12"/>
    </row>
    <row r="23" s="4" customFormat="1" ht="23" customHeight="1" spans="1:29">
      <c r="A23" s="12">
        <v>2.3</v>
      </c>
      <c r="B23" s="12">
        <f t="shared" si="5"/>
        <v>2.1</v>
      </c>
      <c r="C23" s="12">
        <v>2.1</v>
      </c>
      <c r="D23" s="12"/>
      <c r="E23" s="12"/>
      <c r="F23" s="12"/>
      <c r="G23" s="19"/>
      <c r="H23" s="12"/>
      <c r="I23" s="21" t="s">
        <v>866</v>
      </c>
      <c r="J23" s="12" t="s">
        <v>41</v>
      </c>
      <c r="K23" s="12" t="s">
        <v>41</v>
      </c>
      <c r="L23" s="12" t="s">
        <v>871</v>
      </c>
      <c r="M23" s="12" t="s">
        <v>571</v>
      </c>
      <c r="N23" s="12" t="s">
        <v>95</v>
      </c>
      <c r="O23" s="12">
        <v>21</v>
      </c>
      <c r="P23" s="12" t="s">
        <v>45</v>
      </c>
      <c r="Q23" s="12" t="s">
        <v>834</v>
      </c>
      <c r="R23" s="12">
        <f t="shared" si="6"/>
        <v>2.1</v>
      </c>
      <c r="S23" s="12"/>
      <c r="T23" s="12" t="s">
        <v>68</v>
      </c>
      <c r="U23" s="12" t="s">
        <v>68</v>
      </c>
      <c r="V23" s="12"/>
      <c r="W23" s="12"/>
      <c r="X23" s="12"/>
      <c r="Y23" s="12"/>
      <c r="Z23" s="12"/>
      <c r="AA23" s="11"/>
      <c r="AB23" s="12"/>
      <c r="AC23" s="12"/>
    </row>
    <row r="24" s="4" customFormat="1" ht="20" customHeight="1" spans="1:29">
      <c r="A24" s="12">
        <v>2.4</v>
      </c>
      <c r="B24" s="12">
        <f t="shared" si="5"/>
        <v>0.58652</v>
      </c>
      <c r="C24" s="12">
        <v>0.58652</v>
      </c>
      <c r="D24" s="12"/>
      <c r="E24" s="12"/>
      <c r="F24" s="12"/>
      <c r="G24" s="19"/>
      <c r="H24" s="12"/>
      <c r="I24" s="21" t="s">
        <v>866</v>
      </c>
      <c r="J24" s="12" t="s">
        <v>41</v>
      </c>
      <c r="K24" s="12" t="s">
        <v>41</v>
      </c>
      <c r="L24" s="12" t="s">
        <v>872</v>
      </c>
      <c r="M24" s="12" t="s">
        <v>873</v>
      </c>
      <c r="N24" s="12" t="s">
        <v>95</v>
      </c>
      <c r="O24" s="12">
        <v>146.63</v>
      </c>
      <c r="P24" s="12" t="s">
        <v>105</v>
      </c>
      <c r="Q24" s="12" t="s">
        <v>834</v>
      </c>
      <c r="R24" s="12">
        <f t="shared" si="6"/>
        <v>0.58652</v>
      </c>
      <c r="S24" s="12"/>
      <c r="T24" s="12" t="s">
        <v>68</v>
      </c>
      <c r="U24" s="12" t="s">
        <v>68</v>
      </c>
      <c r="V24" s="12"/>
      <c r="W24" s="12"/>
      <c r="X24" s="12"/>
      <c r="Y24" s="12"/>
      <c r="Z24" s="12"/>
      <c r="AA24" s="11"/>
      <c r="AB24" s="12"/>
      <c r="AC24" s="12"/>
    </row>
    <row r="25" s="4" customFormat="1" ht="27" customHeight="1" spans="1:29">
      <c r="A25" s="12">
        <v>2.5</v>
      </c>
      <c r="B25" s="12">
        <f t="shared" si="5"/>
        <v>135.4</v>
      </c>
      <c r="C25" s="12">
        <v>135.4</v>
      </c>
      <c r="D25" s="12"/>
      <c r="E25" s="12"/>
      <c r="F25" s="12"/>
      <c r="G25" s="19"/>
      <c r="H25" s="12"/>
      <c r="I25" s="21" t="s">
        <v>866</v>
      </c>
      <c r="J25" s="12" t="s">
        <v>41</v>
      </c>
      <c r="K25" s="12" t="s">
        <v>41</v>
      </c>
      <c r="L25" s="12" t="s">
        <v>874</v>
      </c>
      <c r="M25" s="12" t="s">
        <v>750</v>
      </c>
      <c r="N25" s="12" t="s">
        <v>95</v>
      </c>
      <c r="O25" s="12">
        <v>1372</v>
      </c>
      <c r="P25" s="12" t="s">
        <v>302</v>
      </c>
      <c r="Q25" s="12" t="s">
        <v>834</v>
      </c>
      <c r="R25" s="12">
        <f t="shared" si="6"/>
        <v>135.4</v>
      </c>
      <c r="S25" s="12"/>
      <c r="T25" s="12" t="s">
        <v>68</v>
      </c>
      <c r="U25" s="12" t="s">
        <v>68</v>
      </c>
      <c r="V25" s="12"/>
      <c r="W25" s="12"/>
      <c r="X25" s="12"/>
      <c r="Y25" s="12"/>
      <c r="Z25" s="12"/>
      <c r="AA25" s="11"/>
      <c r="AB25" s="12"/>
      <c r="AC25" s="12"/>
    </row>
    <row r="26" s="4" customFormat="1" ht="27" customHeight="1" spans="1:29">
      <c r="A26" s="12">
        <v>2.6</v>
      </c>
      <c r="B26" s="12">
        <f t="shared" si="5"/>
        <v>1.4</v>
      </c>
      <c r="C26" s="12">
        <v>1.4</v>
      </c>
      <c r="D26" s="12"/>
      <c r="E26" s="12"/>
      <c r="F26" s="12"/>
      <c r="G26" s="19"/>
      <c r="H26" s="12"/>
      <c r="I26" s="21" t="s">
        <v>866</v>
      </c>
      <c r="J26" s="12" t="s">
        <v>41</v>
      </c>
      <c r="K26" s="12" t="s">
        <v>41</v>
      </c>
      <c r="L26" s="12" t="s">
        <v>875</v>
      </c>
      <c r="M26" s="12" t="s">
        <v>755</v>
      </c>
      <c r="N26" s="12" t="s">
        <v>95</v>
      </c>
      <c r="O26" s="12">
        <v>15</v>
      </c>
      <c r="P26" s="12" t="s">
        <v>174</v>
      </c>
      <c r="Q26" s="12" t="s">
        <v>834</v>
      </c>
      <c r="R26" s="12">
        <f t="shared" si="6"/>
        <v>1.4</v>
      </c>
      <c r="S26" s="12"/>
      <c r="T26" s="12" t="s">
        <v>68</v>
      </c>
      <c r="U26" s="12" t="s">
        <v>68</v>
      </c>
      <c r="V26" s="12"/>
      <c r="W26" s="12"/>
      <c r="X26" s="12"/>
      <c r="Y26" s="12"/>
      <c r="Z26" s="12"/>
      <c r="AA26" s="11"/>
      <c r="AB26" s="12"/>
      <c r="AC26" s="12"/>
    </row>
    <row r="27" s="4" customFormat="1" ht="27" customHeight="1" spans="1:29">
      <c r="A27" s="12">
        <v>2.7</v>
      </c>
      <c r="B27" s="12">
        <f t="shared" si="5"/>
        <v>139.386</v>
      </c>
      <c r="C27" s="12">
        <v>10.04</v>
      </c>
      <c r="D27" s="12">
        <v>129.346</v>
      </c>
      <c r="E27" s="12"/>
      <c r="F27" s="12"/>
      <c r="G27" s="19"/>
      <c r="H27" s="12"/>
      <c r="I27" s="21" t="s">
        <v>866</v>
      </c>
      <c r="J27" s="12" t="s">
        <v>41</v>
      </c>
      <c r="K27" s="12" t="s">
        <v>41</v>
      </c>
      <c r="L27" s="12" t="s">
        <v>876</v>
      </c>
      <c r="M27" s="12" t="s">
        <v>399</v>
      </c>
      <c r="N27" s="12" t="s">
        <v>95</v>
      </c>
      <c r="O27" s="12">
        <v>69616</v>
      </c>
      <c r="P27" s="12" t="s">
        <v>877</v>
      </c>
      <c r="Q27" s="12" t="s">
        <v>834</v>
      </c>
      <c r="R27" s="12">
        <f t="shared" si="6"/>
        <v>139.386</v>
      </c>
      <c r="S27" s="12"/>
      <c r="T27" s="12" t="s">
        <v>68</v>
      </c>
      <c r="U27" s="12" t="s">
        <v>68</v>
      </c>
      <c r="V27" s="12"/>
      <c r="W27" s="12"/>
      <c r="X27" s="12"/>
      <c r="Y27" s="12"/>
      <c r="Z27" s="12"/>
      <c r="AA27" s="11"/>
      <c r="AB27" s="12"/>
      <c r="AC27" s="12"/>
    </row>
    <row r="28" s="4" customFormat="1" ht="27" customHeight="1" spans="1:29">
      <c r="A28" s="12">
        <v>2.8</v>
      </c>
      <c r="B28" s="12">
        <f t="shared" si="5"/>
        <v>0.5</v>
      </c>
      <c r="C28" s="12"/>
      <c r="D28" s="12">
        <v>0.5</v>
      </c>
      <c r="E28" s="12"/>
      <c r="F28" s="12"/>
      <c r="G28" s="19"/>
      <c r="H28" s="12"/>
      <c r="I28" s="21" t="s">
        <v>866</v>
      </c>
      <c r="J28" s="12" t="s">
        <v>41</v>
      </c>
      <c r="K28" s="12" t="s">
        <v>41</v>
      </c>
      <c r="L28" s="12" t="s">
        <v>878</v>
      </c>
      <c r="M28" s="12" t="s">
        <v>569</v>
      </c>
      <c r="N28" s="12" t="s">
        <v>209</v>
      </c>
      <c r="O28" s="12">
        <v>2</v>
      </c>
      <c r="P28" s="12" t="s">
        <v>357</v>
      </c>
      <c r="Q28" s="12" t="s">
        <v>834</v>
      </c>
      <c r="R28" s="12">
        <f t="shared" si="6"/>
        <v>0.5</v>
      </c>
      <c r="S28" s="12"/>
      <c r="T28" s="12" t="s">
        <v>68</v>
      </c>
      <c r="U28" s="12" t="s">
        <v>68</v>
      </c>
      <c r="V28" s="12"/>
      <c r="W28" s="12"/>
      <c r="X28" s="12"/>
      <c r="Y28" s="12"/>
      <c r="Z28" s="12"/>
      <c r="AA28" s="11"/>
      <c r="AB28" s="12"/>
      <c r="AC28" s="12"/>
    </row>
    <row r="29" s="4" customFormat="1" ht="28.5" spans="1:29">
      <c r="A29" s="12">
        <v>3</v>
      </c>
      <c r="B29" s="12">
        <f t="shared" ref="B29:B31" si="7">C29+D29+E29+F29+G29+H29</f>
        <v>121.27</v>
      </c>
      <c r="C29" s="12"/>
      <c r="D29" s="12">
        <v>121.27</v>
      </c>
      <c r="E29" s="12"/>
      <c r="F29" s="12"/>
      <c r="G29" s="19"/>
      <c r="H29" s="12"/>
      <c r="I29" s="12" t="s">
        <v>879</v>
      </c>
      <c r="J29" s="23" t="s">
        <v>445</v>
      </c>
      <c r="K29" s="12" t="s">
        <v>41</v>
      </c>
      <c r="L29" s="12" t="s">
        <v>880</v>
      </c>
      <c r="M29" s="12" t="s">
        <v>173</v>
      </c>
      <c r="N29" s="12" t="s">
        <v>95</v>
      </c>
      <c r="O29" s="12">
        <v>12127</v>
      </c>
      <c r="P29" s="12" t="s">
        <v>174</v>
      </c>
      <c r="Q29" s="12" t="s">
        <v>834</v>
      </c>
      <c r="R29" s="12">
        <f t="shared" si="6"/>
        <v>121.27</v>
      </c>
      <c r="S29" s="12"/>
      <c r="T29" s="12" t="s">
        <v>68</v>
      </c>
      <c r="U29" s="12" t="s">
        <v>68</v>
      </c>
      <c r="V29" s="12"/>
      <c r="W29" s="12"/>
      <c r="X29" s="12"/>
      <c r="Y29" s="12"/>
      <c r="Z29" s="12"/>
      <c r="AA29" s="11"/>
      <c r="AB29" s="12"/>
      <c r="AC29" s="12"/>
    </row>
    <row r="30" s="4" customFormat="1" ht="66.95" customHeight="1" spans="1:30">
      <c r="A30" s="12">
        <v>4</v>
      </c>
      <c r="B30" s="12">
        <f t="shared" si="7"/>
        <v>3.702</v>
      </c>
      <c r="C30" s="12">
        <v>3.702</v>
      </c>
      <c r="D30" s="12"/>
      <c r="E30" s="12"/>
      <c r="F30" s="12"/>
      <c r="G30" s="19"/>
      <c r="H30" s="12"/>
      <c r="I30" s="12" t="s">
        <v>881</v>
      </c>
      <c r="J30" s="23" t="s">
        <v>445</v>
      </c>
      <c r="K30" s="12" t="s">
        <v>41</v>
      </c>
      <c r="L30" s="12" t="s">
        <v>882</v>
      </c>
      <c r="M30" s="12" t="s">
        <v>553</v>
      </c>
      <c r="N30" s="12" t="s">
        <v>95</v>
      </c>
      <c r="O30" s="12">
        <v>185.1</v>
      </c>
      <c r="P30" s="12" t="s">
        <v>105</v>
      </c>
      <c r="Q30" s="12" t="s">
        <v>834</v>
      </c>
      <c r="R30" s="12">
        <f t="shared" si="6"/>
        <v>3.702</v>
      </c>
      <c r="S30" s="12"/>
      <c r="T30" s="12" t="s">
        <v>68</v>
      </c>
      <c r="U30" s="12" t="s">
        <v>68</v>
      </c>
      <c r="V30" s="12"/>
      <c r="W30" s="12"/>
      <c r="X30" s="12"/>
      <c r="Y30" s="12"/>
      <c r="Z30" s="12"/>
      <c r="AA30" s="11"/>
      <c r="AB30" s="12"/>
      <c r="AC30" s="56"/>
      <c r="AD30" s="1"/>
    </row>
    <row r="31" s="4" customFormat="1" ht="50.1" customHeight="1" spans="1:29">
      <c r="A31" s="12">
        <v>5</v>
      </c>
      <c r="B31" s="12">
        <f t="shared" si="7"/>
        <v>108.38988</v>
      </c>
      <c r="C31" s="12">
        <f>SUM(C32:C33)</f>
        <v>108.38988</v>
      </c>
      <c r="D31" s="12"/>
      <c r="E31" s="12"/>
      <c r="F31" s="12"/>
      <c r="G31" s="19"/>
      <c r="H31" s="12"/>
      <c r="I31" s="12" t="s">
        <v>776</v>
      </c>
      <c r="J31" s="23" t="s">
        <v>445</v>
      </c>
      <c r="K31" s="12" t="s">
        <v>41</v>
      </c>
      <c r="L31" s="12" t="s">
        <v>883</v>
      </c>
      <c r="M31" s="12"/>
      <c r="N31" s="12"/>
      <c r="O31" s="12"/>
      <c r="P31" s="12"/>
      <c r="Q31" s="12"/>
      <c r="R31" s="12"/>
      <c r="S31" s="12"/>
      <c r="T31" s="12"/>
      <c r="U31" s="12"/>
      <c r="V31" s="12"/>
      <c r="W31" s="12"/>
      <c r="X31" s="12"/>
      <c r="Y31" s="12"/>
      <c r="Z31" s="12"/>
      <c r="AA31" s="11"/>
      <c r="AB31" s="12"/>
      <c r="AC31" s="12"/>
    </row>
    <row r="32" s="4" customFormat="1" ht="50.1" customHeight="1" spans="1:29">
      <c r="A32" s="12">
        <v>5.1</v>
      </c>
      <c r="B32" s="12">
        <f>SUM(C32:H32)</f>
        <v>23.181</v>
      </c>
      <c r="C32" s="12">
        <v>23.181</v>
      </c>
      <c r="D32" s="12"/>
      <c r="E32" s="12"/>
      <c r="F32" s="12"/>
      <c r="G32" s="19"/>
      <c r="H32" s="12"/>
      <c r="I32" s="12" t="s">
        <v>776</v>
      </c>
      <c r="J32" s="23" t="s">
        <v>445</v>
      </c>
      <c r="K32" s="12" t="s">
        <v>41</v>
      </c>
      <c r="L32" s="12" t="s">
        <v>884</v>
      </c>
      <c r="M32" s="12" t="s">
        <v>780</v>
      </c>
      <c r="N32" s="12" t="s">
        <v>95</v>
      </c>
      <c r="O32" s="12">
        <v>3863.5</v>
      </c>
      <c r="P32" s="12" t="s">
        <v>288</v>
      </c>
      <c r="Q32" s="12" t="s">
        <v>834</v>
      </c>
      <c r="R32" s="12">
        <f t="shared" ref="R32:R34" si="8">B32</f>
        <v>23.181</v>
      </c>
      <c r="S32" s="12"/>
      <c r="T32" s="12" t="s">
        <v>68</v>
      </c>
      <c r="U32" s="12" t="s">
        <v>68</v>
      </c>
      <c r="V32" s="12"/>
      <c r="W32" s="12"/>
      <c r="X32" s="12"/>
      <c r="Y32" s="12"/>
      <c r="Z32" s="12"/>
      <c r="AA32" s="11"/>
      <c r="AB32" s="12"/>
      <c r="AC32" s="12"/>
    </row>
    <row r="33" s="4" customFormat="1" ht="50.1" customHeight="1" spans="1:29">
      <c r="A33" s="12">
        <v>5.2</v>
      </c>
      <c r="B33" s="12">
        <f>SUM(C33:H33)</f>
        <v>85.20888</v>
      </c>
      <c r="C33" s="12">
        <v>85.20888</v>
      </c>
      <c r="D33" s="12"/>
      <c r="E33" s="12"/>
      <c r="F33" s="12"/>
      <c r="G33" s="19"/>
      <c r="H33" s="12"/>
      <c r="I33" s="12" t="s">
        <v>776</v>
      </c>
      <c r="J33" s="23" t="s">
        <v>445</v>
      </c>
      <c r="K33" s="12" t="s">
        <v>41</v>
      </c>
      <c r="L33" s="12" t="s">
        <v>885</v>
      </c>
      <c r="M33" s="12" t="s">
        <v>886</v>
      </c>
      <c r="N33" s="12" t="s">
        <v>95</v>
      </c>
      <c r="O33" s="12">
        <v>14201.48</v>
      </c>
      <c r="P33" s="12" t="s">
        <v>288</v>
      </c>
      <c r="Q33" s="12" t="s">
        <v>834</v>
      </c>
      <c r="R33" s="12">
        <f t="shared" si="8"/>
        <v>85.20888</v>
      </c>
      <c r="S33" s="12"/>
      <c r="T33" s="12" t="s">
        <v>68</v>
      </c>
      <c r="U33" s="12" t="s">
        <v>68</v>
      </c>
      <c r="V33" s="12"/>
      <c r="W33" s="12"/>
      <c r="X33" s="12"/>
      <c r="Y33" s="12"/>
      <c r="Z33" s="12"/>
      <c r="AA33" s="11"/>
      <c r="AB33" s="12"/>
      <c r="AC33" s="12"/>
    </row>
    <row r="34" s="4" customFormat="1" ht="37" customHeight="1" spans="1:29">
      <c r="A34" s="12">
        <v>6</v>
      </c>
      <c r="B34" s="12">
        <f>C34+D34+E34+F34+G34+H34</f>
        <v>8.75488</v>
      </c>
      <c r="C34" s="12">
        <v>8.75488</v>
      </c>
      <c r="D34" s="12"/>
      <c r="E34" s="12"/>
      <c r="F34" s="12"/>
      <c r="G34" s="19"/>
      <c r="H34" s="12"/>
      <c r="I34" s="12" t="s">
        <v>887</v>
      </c>
      <c r="J34" s="23" t="s">
        <v>445</v>
      </c>
      <c r="K34" s="12" t="s">
        <v>41</v>
      </c>
      <c r="L34" s="12" t="s">
        <v>888</v>
      </c>
      <c r="M34" s="12" t="s">
        <v>291</v>
      </c>
      <c r="N34" s="12" t="s">
        <v>95</v>
      </c>
      <c r="O34" s="12">
        <v>2188.72</v>
      </c>
      <c r="P34" s="12" t="s">
        <v>105</v>
      </c>
      <c r="Q34" s="12" t="s">
        <v>834</v>
      </c>
      <c r="R34" s="12">
        <f t="shared" si="8"/>
        <v>8.75488</v>
      </c>
      <c r="S34" s="12"/>
      <c r="T34" s="12" t="s">
        <v>68</v>
      </c>
      <c r="U34" s="12" t="s">
        <v>68</v>
      </c>
      <c r="V34" s="12"/>
      <c r="W34" s="12"/>
      <c r="X34" s="12"/>
      <c r="Y34" s="12"/>
      <c r="Z34" s="12"/>
      <c r="AA34" s="11"/>
      <c r="AB34" s="12"/>
      <c r="AC34" s="12"/>
    </row>
    <row r="35" s="4" customFormat="1" ht="129" customHeight="1" spans="1:29">
      <c r="A35" s="15">
        <v>7</v>
      </c>
      <c r="B35" s="15">
        <f>SUM(C35:H53)</f>
        <v>330</v>
      </c>
      <c r="C35" s="15">
        <v>280</v>
      </c>
      <c r="D35" s="15">
        <v>50</v>
      </c>
      <c r="E35" s="15"/>
      <c r="F35" s="15"/>
      <c r="G35" s="15"/>
      <c r="H35" s="15"/>
      <c r="I35" s="15" t="s">
        <v>889</v>
      </c>
      <c r="J35" s="15" t="s">
        <v>41</v>
      </c>
      <c r="K35" s="15" t="s">
        <v>41</v>
      </c>
      <c r="L35" s="31" t="s">
        <v>890</v>
      </c>
      <c r="M35" s="32" t="s">
        <v>891</v>
      </c>
      <c r="N35" s="33" t="s">
        <v>209</v>
      </c>
      <c r="O35" s="33">
        <v>2</v>
      </c>
      <c r="P35" s="33" t="s">
        <v>55</v>
      </c>
      <c r="Q35" s="51">
        <v>44166</v>
      </c>
      <c r="R35" s="33">
        <v>51</v>
      </c>
      <c r="S35" s="41" t="s">
        <v>892</v>
      </c>
      <c r="T35" s="32" t="s">
        <v>764</v>
      </c>
      <c r="U35" s="52" t="s">
        <v>80</v>
      </c>
      <c r="V35" s="44"/>
      <c r="W35" s="53" t="s">
        <v>48</v>
      </c>
      <c r="X35" s="32"/>
      <c r="Y35" s="44"/>
      <c r="Z35" s="58"/>
      <c r="AA35" s="44"/>
      <c r="AB35" s="44"/>
      <c r="AC35" s="44"/>
    </row>
    <row r="36" s="4" customFormat="1" ht="50" customHeight="1" spans="1:29">
      <c r="A36" s="17"/>
      <c r="B36" s="17"/>
      <c r="C36" s="17"/>
      <c r="D36" s="17"/>
      <c r="E36" s="17"/>
      <c r="F36" s="17"/>
      <c r="G36" s="17"/>
      <c r="H36" s="17"/>
      <c r="I36" s="17"/>
      <c r="J36" s="17"/>
      <c r="K36" s="17"/>
      <c r="L36" s="34"/>
      <c r="M36" s="32" t="s">
        <v>893</v>
      </c>
      <c r="N36" s="33" t="s">
        <v>209</v>
      </c>
      <c r="O36" s="33">
        <v>2</v>
      </c>
      <c r="P36" s="33" t="s">
        <v>55</v>
      </c>
      <c r="Q36" s="51">
        <v>44166</v>
      </c>
      <c r="R36" s="33">
        <v>7.3</v>
      </c>
      <c r="S36" s="41" t="s">
        <v>892</v>
      </c>
      <c r="T36" s="32" t="s">
        <v>764</v>
      </c>
      <c r="U36" s="52" t="s">
        <v>80</v>
      </c>
      <c r="V36" s="44"/>
      <c r="W36" s="53" t="s">
        <v>48</v>
      </c>
      <c r="X36" s="32"/>
      <c r="Y36" s="44"/>
      <c r="Z36" s="58"/>
      <c r="AA36" s="44"/>
      <c r="AB36" s="44"/>
      <c r="AC36" s="44"/>
    </row>
    <row r="37" s="4" customFormat="1" ht="50" customHeight="1" spans="1:29">
      <c r="A37" s="17"/>
      <c r="B37" s="17"/>
      <c r="C37" s="17"/>
      <c r="D37" s="17"/>
      <c r="E37" s="17"/>
      <c r="F37" s="17"/>
      <c r="G37" s="17"/>
      <c r="H37" s="17"/>
      <c r="I37" s="17"/>
      <c r="J37" s="17"/>
      <c r="K37" s="17"/>
      <c r="L37" s="34"/>
      <c r="M37" s="32" t="s">
        <v>894</v>
      </c>
      <c r="N37" s="33" t="s">
        <v>209</v>
      </c>
      <c r="O37" s="33">
        <v>2</v>
      </c>
      <c r="P37" s="33" t="s">
        <v>55</v>
      </c>
      <c r="Q37" s="51">
        <v>44166</v>
      </c>
      <c r="R37" s="33">
        <v>2.4</v>
      </c>
      <c r="S37" s="41" t="s">
        <v>892</v>
      </c>
      <c r="T37" s="32" t="s">
        <v>764</v>
      </c>
      <c r="U37" s="52" t="s">
        <v>80</v>
      </c>
      <c r="V37" s="44"/>
      <c r="W37" s="53" t="s">
        <v>48</v>
      </c>
      <c r="X37" s="32"/>
      <c r="Y37" s="44"/>
      <c r="Z37" s="58"/>
      <c r="AA37" s="44"/>
      <c r="AB37" s="44"/>
      <c r="AC37" s="44"/>
    </row>
    <row r="38" s="4" customFormat="1" ht="50" customHeight="1" spans="1:29">
      <c r="A38" s="17"/>
      <c r="B38" s="17"/>
      <c r="C38" s="17"/>
      <c r="D38" s="17"/>
      <c r="E38" s="17"/>
      <c r="F38" s="17"/>
      <c r="G38" s="17"/>
      <c r="H38" s="17"/>
      <c r="I38" s="17"/>
      <c r="J38" s="17"/>
      <c r="K38" s="17"/>
      <c r="L38" s="34"/>
      <c r="M38" s="32" t="s">
        <v>895</v>
      </c>
      <c r="N38" s="33" t="s">
        <v>209</v>
      </c>
      <c r="O38" s="33">
        <v>1</v>
      </c>
      <c r="P38" s="33" t="s">
        <v>55</v>
      </c>
      <c r="Q38" s="51">
        <v>44166</v>
      </c>
      <c r="R38" s="33">
        <v>1.7</v>
      </c>
      <c r="S38" s="41" t="s">
        <v>892</v>
      </c>
      <c r="T38" s="32" t="s">
        <v>764</v>
      </c>
      <c r="U38" s="52" t="s">
        <v>80</v>
      </c>
      <c r="V38" s="44"/>
      <c r="W38" s="53" t="s">
        <v>48</v>
      </c>
      <c r="X38" s="32"/>
      <c r="Y38" s="44"/>
      <c r="Z38" s="58"/>
      <c r="AA38" s="44"/>
      <c r="AB38" s="44"/>
      <c r="AC38" s="44"/>
    </row>
    <row r="39" s="4" customFormat="1" ht="50" customHeight="1" spans="1:29">
      <c r="A39" s="17"/>
      <c r="B39" s="17"/>
      <c r="C39" s="17"/>
      <c r="D39" s="17"/>
      <c r="E39" s="17"/>
      <c r="F39" s="17"/>
      <c r="G39" s="17"/>
      <c r="H39" s="17"/>
      <c r="I39" s="17"/>
      <c r="J39" s="17"/>
      <c r="K39" s="17"/>
      <c r="L39" s="35"/>
      <c r="M39" s="32" t="s">
        <v>896</v>
      </c>
      <c r="N39" s="33" t="s">
        <v>209</v>
      </c>
      <c r="O39" s="33">
        <v>1</v>
      </c>
      <c r="P39" s="33" t="s">
        <v>55</v>
      </c>
      <c r="Q39" s="51">
        <v>44166</v>
      </c>
      <c r="R39" s="33">
        <v>6.7</v>
      </c>
      <c r="S39" s="41" t="s">
        <v>892</v>
      </c>
      <c r="T39" s="32" t="s">
        <v>764</v>
      </c>
      <c r="U39" s="52" t="s">
        <v>80</v>
      </c>
      <c r="V39" s="44"/>
      <c r="W39" s="53" t="s">
        <v>48</v>
      </c>
      <c r="X39" s="32"/>
      <c r="Y39" s="44"/>
      <c r="Z39" s="58"/>
      <c r="AA39" s="44"/>
      <c r="AB39" s="44"/>
      <c r="AC39" s="44"/>
    </row>
    <row r="40" s="4" customFormat="1" ht="50" customHeight="1" spans="1:29">
      <c r="A40" s="17"/>
      <c r="B40" s="17"/>
      <c r="C40" s="17"/>
      <c r="D40" s="17"/>
      <c r="E40" s="17"/>
      <c r="F40" s="17"/>
      <c r="G40" s="17"/>
      <c r="H40" s="17"/>
      <c r="I40" s="17"/>
      <c r="J40" s="17"/>
      <c r="K40" s="17"/>
      <c r="L40" s="36" t="s">
        <v>897</v>
      </c>
      <c r="M40" s="32" t="s">
        <v>898</v>
      </c>
      <c r="N40" s="33" t="s">
        <v>165</v>
      </c>
      <c r="O40" s="33">
        <v>26019</v>
      </c>
      <c r="P40" s="33" t="s">
        <v>222</v>
      </c>
      <c r="Q40" s="51">
        <v>44166</v>
      </c>
      <c r="R40" s="33">
        <v>14.55</v>
      </c>
      <c r="S40" s="41" t="s">
        <v>892</v>
      </c>
      <c r="T40" s="33" t="s">
        <v>899</v>
      </c>
      <c r="U40" s="52" t="s">
        <v>729</v>
      </c>
      <c r="V40" s="44"/>
      <c r="W40" s="53" t="s">
        <v>48</v>
      </c>
      <c r="X40" s="44"/>
      <c r="Y40" s="44"/>
      <c r="Z40" s="58"/>
      <c r="AA40" s="44"/>
      <c r="AB40" s="44"/>
      <c r="AC40" s="44"/>
    </row>
    <row r="41" s="4" customFormat="1" ht="50" customHeight="1" spans="1:29">
      <c r="A41" s="17"/>
      <c r="B41" s="17"/>
      <c r="C41" s="17"/>
      <c r="D41" s="17"/>
      <c r="E41" s="17"/>
      <c r="F41" s="17"/>
      <c r="G41" s="17"/>
      <c r="H41" s="17"/>
      <c r="I41" s="17"/>
      <c r="J41" s="17"/>
      <c r="K41" s="17"/>
      <c r="L41" s="37"/>
      <c r="M41" s="32" t="s">
        <v>900</v>
      </c>
      <c r="N41" s="33" t="s">
        <v>165</v>
      </c>
      <c r="O41" s="33">
        <v>2050</v>
      </c>
      <c r="P41" s="33" t="s">
        <v>369</v>
      </c>
      <c r="Q41" s="51">
        <v>44166</v>
      </c>
      <c r="R41" s="33">
        <v>9.73</v>
      </c>
      <c r="S41" s="41" t="s">
        <v>892</v>
      </c>
      <c r="T41" s="33" t="s">
        <v>899</v>
      </c>
      <c r="U41" s="52" t="s">
        <v>729</v>
      </c>
      <c r="V41" s="44"/>
      <c r="W41" s="53" t="s">
        <v>48</v>
      </c>
      <c r="X41" s="44"/>
      <c r="Y41" s="44"/>
      <c r="Z41" s="58"/>
      <c r="AA41" s="44"/>
      <c r="AB41" s="44"/>
      <c r="AC41" s="44"/>
    </row>
    <row r="42" s="4" customFormat="1" ht="50" customHeight="1" spans="1:29">
      <c r="A42" s="17"/>
      <c r="B42" s="17"/>
      <c r="C42" s="17"/>
      <c r="D42" s="17"/>
      <c r="E42" s="17"/>
      <c r="F42" s="17"/>
      <c r="G42" s="17"/>
      <c r="H42" s="17"/>
      <c r="I42" s="17"/>
      <c r="J42" s="17"/>
      <c r="K42" s="17"/>
      <c r="L42" s="37"/>
      <c r="M42" s="32" t="s">
        <v>901</v>
      </c>
      <c r="N42" s="33" t="s">
        <v>165</v>
      </c>
      <c r="O42" s="33">
        <v>420</v>
      </c>
      <c r="P42" s="33" t="s">
        <v>369</v>
      </c>
      <c r="Q42" s="51">
        <v>44166</v>
      </c>
      <c r="R42" s="33">
        <v>8.73</v>
      </c>
      <c r="S42" s="41" t="s">
        <v>892</v>
      </c>
      <c r="T42" s="33" t="s">
        <v>899</v>
      </c>
      <c r="U42" s="52" t="s">
        <v>729</v>
      </c>
      <c r="V42" s="44"/>
      <c r="W42" s="53" t="s">
        <v>48</v>
      </c>
      <c r="X42" s="44"/>
      <c r="Y42" s="44"/>
      <c r="Z42" s="58"/>
      <c r="AA42" s="44"/>
      <c r="AB42" s="44"/>
      <c r="AC42" s="44"/>
    </row>
    <row r="43" s="4" customFormat="1" ht="50" customHeight="1" spans="1:29">
      <c r="A43" s="17"/>
      <c r="B43" s="17"/>
      <c r="C43" s="17"/>
      <c r="D43" s="17"/>
      <c r="E43" s="17"/>
      <c r="F43" s="17"/>
      <c r="G43" s="17"/>
      <c r="H43" s="17"/>
      <c r="I43" s="17"/>
      <c r="J43" s="17"/>
      <c r="K43" s="17"/>
      <c r="L43" s="37"/>
      <c r="M43" s="32" t="s">
        <v>902</v>
      </c>
      <c r="N43" s="33" t="s">
        <v>165</v>
      </c>
      <c r="O43" s="33">
        <v>1000</v>
      </c>
      <c r="P43" s="33" t="s">
        <v>492</v>
      </c>
      <c r="Q43" s="51">
        <v>44166</v>
      </c>
      <c r="R43" s="33">
        <v>12.02</v>
      </c>
      <c r="S43" s="41" t="s">
        <v>892</v>
      </c>
      <c r="T43" s="33" t="s">
        <v>899</v>
      </c>
      <c r="U43" s="52" t="s">
        <v>729</v>
      </c>
      <c r="V43" s="44"/>
      <c r="W43" s="53" t="s">
        <v>48</v>
      </c>
      <c r="X43" s="44"/>
      <c r="Y43" s="44"/>
      <c r="Z43" s="58"/>
      <c r="AA43" s="44"/>
      <c r="AB43" s="44"/>
      <c r="AC43" s="44"/>
    </row>
    <row r="44" s="4" customFormat="1" ht="50" customHeight="1" spans="1:29">
      <c r="A44" s="17"/>
      <c r="B44" s="17"/>
      <c r="C44" s="17"/>
      <c r="D44" s="17"/>
      <c r="E44" s="17"/>
      <c r="F44" s="17"/>
      <c r="G44" s="17"/>
      <c r="H44" s="17"/>
      <c r="I44" s="17"/>
      <c r="J44" s="17"/>
      <c r="K44" s="17"/>
      <c r="L44" s="38"/>
      <c r="M44" s="32" t="s">
        <v>903</v>
      </c>
      <c r="N44" s="33" t="s">
        <v>165</v>
      </c>
      <c r="O44" s="33">
        <v>360</v>
      </c>
      <c r="P44" s="33" t="s">
        <v>369</v>
      </c>
      <c r="Q44" s="51">
        <v>44166</v>
      </c>
      <c r="R44" s="33">
        <v>3.64</v>
      </c>
      <c r="S44" s="41" t="s">
        <v>892</v>
      </c>
      <c r="T44" s="33" t="s">
        <v>899</v>
      </c>
      <c r="U44" s="52" t="s">
        <v>729</v>
      </c>
      <c r="V44" s="44"/>
      <c r="W44" s="53" t="s">
        <v>48</v>
      </c>
      <c r="X44" s="44"/>
      <c r="Y44" s="44"/>
      <c r="Z44" s="58"/>
      <c r="AA44" s="44"/>
      <c r="AB44" s="44"/>
      <c r="AC44" s="44"/>
    </row>
    <row r="45" s="4" customFormat="1" ht="50" customHeight="1" spans="1:29">
      <c r="A45" s="17"/>
      <c r="B45" s="17"/>
      <c r="C45" s="17"/>
      <c r="D45" s="17"/>
      <c r="E45" s="17"/>
      <c r="F45" s="17"/>
      <c r="G45" s="17"/>
      <c r="H45" s="17"/>
      <c r="I45" s="17"/>
      <c r="J45" s="17"/>
      <c r="K45" s="17"/>
      <c r="L45" s="39" t="s">
        <v>904</v>
      </c>
      <c r="M45" s="32" t="s">
        <v>905</v>
      </c>
      <c r="N45" s="33" t="s">
        <v>209</v>
      </c>
      <c r="O45" s="33">
        <v>1300</v>
      </c>
      <c r="P45" s="33" t="s">
        <v>369</v>
      </c>
      <c r="Q45" s="51">
        <v>44166</v>
      </c>
      <c r="R45" s="33">
        <v>6.6</v>
      </c>
      <c r="S45" s="41" t="s">
        <v>906</v>
      </c>
      <c r="T45" s="33" t="s">
        <v>68</v>
      </c>
      <c r="U45" s="52" t="s">
        <v>769</v>
      </c>
      <c r="V45" s="44"/>
      <c r="W45" s="53" t="s">
        <v>48</v>
      </c>
      <c r="X45" s="44"/>
      <c r="Y45" s="44"/>
      <c r="Z45" s="58"/>
      <c r="AA45" s="44"/>
      <c r="AB45" s="44"/>
      <c r="AC45" s="44"/>
    </row>
    <row r="46" s="4" customFormat="1" ht="50" customHeight="1" spans="1:29">
      <c r="A46" s="17"/>
      <c r="B46" s="17"/>
      <c r="C46" s="17"/>
      <c r="D46" s="17"/>
      <c r="E46" s="17"/>
      <c r="F46" s="17"/>
      <c r="G46" s="17"/>
      <c r="H46" s="17"/>
      <c r="I46" s="17"/>
      <c r="J46" s="17"/>
      <c r="K46" s="17"/>
      <c r="L46" s="36" t="s">
        <v>907</v>
      </c>
      <c r="M46" s="32" t="s">
        <v>908</v>
      </c>
      <c r="N46" s="33" t="s">
        <v>209</v>
      </c>
      <c r="O46" s="33">
        <v>1</v>
      </c>
      <c r="P46" s="33" t="s">
        <v>909</v>
      </c>
      <c r="Q46" s="51">
        <v>44166</v>
      </c>
      <c r="R46" s="33">
        <v>9.98</v>
      </c>
      <c r="S46" s="41" t="s">
        <v>892</v>
      </c>
      <c r="T46" s="33" t="s">
        <v>228</v>
      </c>
      <c r="U46" s="52" t="s">
        <v>769</v>
      </c>
      <c r="V46" s="44"/>
      <c r="W46" s="53" t="s">
        <v>48</v>
      </c>
      <c r="X46" s="44"/>
      <c r="Y46" s="44"/>
      <c r="Z46" s="58"/>
      <c r="AA46" s="44"/>
      <c r="AB46" s="44"/>
      <c r="AC46" s="44"/>
    </row>
    <row r="47" s="4" customFormat="1" ht="50" customHeight="1" spans="1:29">
      <c r="A47" s="17"/>
      <c r="B47" s="17"/>
      <c r="C47" s="17"/>
      <c r="D47" s="17"/>
      <c r="E47" s="17"/>
      <c r="F47" s="17"/>
      <c r="G47" s="17"/>
      <c r="H47" s="17"/>
      <c r="I47" s="17"/>
      <c r="J47" s="17"/>
      <c r="K47" s="17"/>
      <c r="L47" s="40"/>
      <c r="M47" s="32" t="s">
        <v>910</v>
      </c>
      <c r="N47" s="33" t="s">
        <v>209</v>
      </c>
      <c r="O47" s="33">
        <v>2609</v>
      </c>
      <c r="P47" s="33" t="s">
        <v>492</v>
      </c>
      <c r="Q47" s="51">
        <v>44166</v>
      </c>
      <c r="R47" s="33">
        <v>26.09</v>
      </c>
      <c r="S47" s="41" t="s">
        <v>892</v>
      </c>
      <c r="T47" s="33" t="s">
        <v>228</v>
      </c>
      <c r="U47" s="52" t="s">
        <v>769</v>
      </c>
      <c r="V47" s="44"/>
      <c r="W47" s="53" t="s">
        <v>48</v>
      </c>
      <c r="X47" s="44"/>
      <c r="Y47" s="44"/>
      <c r="Z47" s="58"/>
      <c r="AA47" s="44"/>
      <c r="AB47" s="44"/>
      <c r="AC47" s="44"/>
    </row>
    <row r="48" s="4" customFormat="1" ht="50" customHeight="1" spans="1:29">
      <c r="A48" s="17"/>
      <c r="B48" s="17"/>
      <c r="C48" s="17"/>
      <c r="D48" s="17"/>
      <c r="E48" s="17"/>
      <c r="F48" s="17"/>
      <c r="G48" s="17"/>
      <c r="H48" s="17"/>
      <c r="I48" s="17"/>
      <c r="J48" s="17"/>
      <c r="K48" s="17"/>
      <c r="L48" s="40"/>
      <c r="M48" s="32" t="s">
        <v>911</v>
      </c>
      <c r="N48" s="33" t="s">
        <v>209</v>
      </c>
      <c r="O48" s="33">
        <v>3295</v>
      </c>
      <c r="P48" s="33" t="s">
        <v>492</v>
      </c>
      <c r="Q48" s="51">
        <v>44166</v>
      </c>
      <c r="R48" s="33">
        <v>13.18</v>
      </c>
      <c r="S48" s="41" t="s">
        <v>892</v>
      </c>
      <c r="T48" s="33" t="s">
        <v>228</v>
      </c>
      <c r="U48" s="52" t="s">
        <v>769</v>
      </c>
      <c r="V48" s="44"/>
      <c r="W48" s="53" t="s">
        <v>48</v>
      </c>
      <c r="X48" s="44"/>
      <c r="Y48" s="44"/>
      <c r="Z48" s="58"/>
      <c r="AA48" s="44"/>
      <c r="AB48" s="44"/>
      <c r="AC48" s="44"/>
    </row>
    <row r="49" s="4" customFormat="1" ht="50" customHeight="1" spans="1:29">
      <c r="A49" s="17"/>
      <c r="B49" s="17"/>
      <c r="C49" s="17"/>
      <c r="D49" s="17"/>
      <c r="E49" s="17"/>
      <c r="F49" s="17"/>
      <c r="G49" s="17"/>
      <c r="H49" s="17"/>
      <c r="I49" s="17"/>
      <c r="J49" s="17"/>
      <c r="K49" s="17"/>
      <c r="L49" s="40"/>
      <c r="M49" s="32" t="s">
        <v>912</v>
      </c>
      <c r="N49" s="33" t="s">
        <v>209</v>
      </c>
      <c r="O49" s="33">
        <v>13</v>
      </c>
      <c r="P49" s="33" t="s">
        <v>96</v>
      </c>
      <c r="Q49" s="51">
        <v>44166</v>
      </c>
      <c r="R49" s="33">
        <v>0.2</v>
      </c>
      <c r="S49" s="41" t="s">
        <v>892</v>
      </c>
      <c r="T49" s="33" t="s">
        <v>228</v>
      </c>
      <c r="U49" s="52" t="s">
        <v>769</v>
      </c>
      <c r="V49" s="44"/>
      <c r="W49" s="53" t="s">
        <v>48</v>
      </c>
      <c r="X49" s="44"/>
      <c r="Y49" s="44"/>
      <c r="Z49" s="58"/>
      <c r="AA49" s="44"/>
      <c r="AB49" s="44"/>
      <c r="AC49" s="44"/>
    </row>
    <row r="50" s="4" customFormat="1" ht="50" customHeight="1" spans="1:29">
      <c r="A50" s="17"/>
      <c r="B50" s="17"/>
      <c r="C50" s="17"/>
      <c r="D50" s="17"/>
      <c r="E50" s="17"/>
      <c r="F50" s="17"/>
      <c r="G50" s="17"/>
      <c r="H50" s="17"/>
      <c r="I50" s="17"/>
      <c r="J50" s="17"/>
      <c r="K50" s="17"/>
      <c r="L50" s="36" t="s">
        <v>913</v>
      </c>
      <c r="M50" s="32" t="s">
        <v>914</v>
      </c>
      <c r="N50" s="33" t="s">
        <v>209</v>
      </c>
      <c r="O50" s="41">
        <v>1</v>
      </c>
      <c r="P50" s="33" t="s">
        <v>909</v>
      </c>
      <c r="Q50" s="51">
        <v>44170</v>
      </c>
      <c r="R50" s="41">
        <v>35</v>
      </c>
      <c r="S50" s="41" t="s">
        <v>892</v>
      </c>
      <c r="T50" s="33" t="s">
        <v>228</v>
      </c>
      <c r="U50" s="52" t="s">
        <v>915</v>
      </c>
      <c r="V50" s="44"/>
      <c r="W50" s="53" t="s">
        <v>48</v>
      </c>
      <c r="X50" s="44"/>
      <c r="Y50" s="44"/>
      <c r="Z50" s="58"/>
      <c r="AA50" s="44"/>
      <c r="AB50" s="44"/>
      <c r="AC50" s="44"/>
    </row>
    <row r="51" s="4" customFormat="1" ht="50" customHeight="1" spans="1:29">
      <c r="A51" s="17"/>
      <c r="B51" s="17"/>
      <c r="C51" s="17"/>
      <c r="D51" s="17"/>
      <c r="E51" s="17"/>
      <c r="F51" s="17"/>
      <c r="G51" s="17"/>
      <c r="H51" s="17"/>
      <c r="I51" s="17"/>
      <c r="J51" s="17"/>
      <c r="K51" s="17"/>
      <c r="L51" s="37"/>
      <c r="M51" s="32" t="s">
        <v>916</v>
      </c>
      <c r="N51" s="33" t="s">
        <v>209</v>
      </c>
      <c r="O51" s="41">
        <v>1</v>
      </c>
      <c r="P51" s="33" t="s">
        <v>909</v>
      </c>
      <c r="Q51" s="51">
        <v>44170</v>
      </c>
      <c r="R51" s="41">
        <v>63</v>
      </c>
      <c r="S51" s="41" t="s">
        <v>892</v>
      </c>
      <c r="T51" s="33" t="s">
        <v>228</v>
      </c>
      <c r="U51" s="52" t="s">
        <v>915</v>
      </c>
      <c r="V51" s="44"/>
      <c r="W51" s="53" t="s">
        <v>48</v>
      </c>
      <c r="X51" s="44"/>
      <c r="Y51" s="44"/>
      <c r="Z51" s="58"/>
      <c r="AA51" s="44"/>
      <c r="AB51" s="44"/>
      <c r="AC51" s="44"/>
    </row>
    <row r="52" s="4" customFormat="1" ht="50" customHeight="1" spans="1:29">
      <c r="A52" s="17"/>
      <c r="B52" s="17"/>
      <c r="C52" s="17"/>
      <c r="D52" s="17"/>
      <c r="E52" s="17"/>
      <c r="F52" s="17"/>
      <c r="G52" s="17"/>
      <c r="H52" s="17"/>
      <c r="I52" s="17"/>
      <c r="J52" s="17"/>
      <c r="K52" s="17"/>
      <c r="L52" s="37"/>
      <c r="M52" s="32" t="s">
        <v>917</v>
      </c>
      <c r="N52" s="33" t="s">
        <v>209</v>
      </c>
      <c r="O52" s="41">
        <v>1</v>
      </c>
      <c r="P52" s="33" t="s">
        <v>909</v>
      </c>
      <c r="Q52" s="51">
        <v>44170</v>
      </c>
      <c r="R52" s="41">
        <v>15</v>
      </c>
      <c r="S52" s="41" t="s">
        <v>892</v>
      </c>
      <c r="T52" s="33" t="s">
        <v>228</v>
      </c>
      <c r="U52" s="52" t="s">
        <v>915</v>
      </c>
      <c r="V52" s="44"/>
      <c r="W52" s="53" t="s">
        <v>48</v>
      </c>
      <c r="X52" s="44"/>
      <c r="Y52" s="44"/>
      <c r="Z52" s="58"/>
      <c r="AA52" s="44"/>
      <c r="AB52" s="44"/>
      <c r="AC52" s="44"/>
    </row>
    <row r="53" s="4" customFormat="1" ht="50" customHeight="1" spans="1:29">
      <c r="A53" s="17"/>
      <c r="B53" s="17"/>
      <c r="C53" s="17"/>
      <c r="D53" s="17"/>
      <c r="E53" s="17"/>
      <c r="F53" s="17"/>
      <c r="G53" s="17"/>
      <c r="H53" s="17"/>
      <c r="I53" s="17"/>
      <c r="J53" s="17"/>
      <c r="K53" s="17"/>
      <c r="L53" s="37"/>
      <c r="M53" s="32" t="s">
        <v>918</v>
      </c>
      <c r="N53" s="33" t="s">
        <v>209</v>
      </c>
      <c r="O53" s="41">
        <v>10344</v>
      </c>
      <c r="P53" s="33" t="s">
        <v>492</v>
      </c>
      <c r="Q53" s="51">
        <v>44170</v>
      </c>
      <c r="R53" s="41">
        <v>113.78</v>
      </c>
      <c r="S53" s="41" t="s">
        <v>892</v>
      </c>
      <c r="T53" s="33" t="s">
        <v>228</v>
      </c>
      <c r="U53" s="52" t="s">
        <v>915</v>
      </c>
      <c r="V53" s="44"/>
      <c r="W53" s="53" t="s">
        <v>48</v>
      </c>
      <c r="X53" s="44"/>
      <c r="Y53" s="44"/>
      <c r="Z53" s="58"/>
      <c r="AA53" s="44"/>
      <c r="AB53" s="44"/>
      <c r="AC53" s="44"/>
    </row>
    <row r="54" s="4" customFormat="1" ht="28.5" spans="1:29">
      <c r="A54" s="12">
        <v>8</v>
      </c>
      <c r="B54" s="12">
        <f t="shared" ref="B54:B61" si="9">SUM(C54:H54)</f>
        <v>70.5</v>
      </c>
      <c r="C54" s="12"/>
      <c r="D54" s="12">
        <v>70.5</v>
      </c>
      <c r="E54" s="12"/>
      <c r="F54" s="12"/>
      <c r="G54" s="19"/>
      <c r="H54" s="12"/>
      <c r="I54" s="21" t="s">
        <v>919</v>
      </c>
      <c r="J54" s="23" t="s">
        <v>99</v>
      </c>
      <c r="K54" s="12" t="s">
        <v>41</v>
      </c>
      <c r="L54" s="21" t="s">
        <v>920</v>
      </c>
      <c r="M54" s="21" t="s">
        <v>921</v>
      </c>
      <c r="N54" s="33" t="s">
        <v>209</v>
      </c>
      <c r="O54" s="12">
        <v>47</v>
      </c>
      <c r="P54" s="12" t="s">
        <v>357</v>
      </c>
      <c r="Q54" s="12" t="s">
        <v>834</v>
      </c>
      <c r="R54" s="12">
        <f>B54</f>
        <v>70.5</v>
      </c>
      <c r="S54" s="12"/>
      <c r="T54" s="12" t="s">
        <v>68</v>
      </c>
      <c r="U54" s="12" t="s">
        <v>68</v>
      </c>
      <c r="V54" s="12"/>
      <c r="W54" s="12"/>
      <c r="X54" s="12"/>
      <c r="Y54" s="12"/>
      <c r="Z54" s="12"/>
      <c r="AA54" s="11"/>
      <c r="AB54" s="56"/>
      <c r="AC54" s="12"/>
    </row>
    <row r="55" s="3" customFormat="1" ht="28" customHeight="1" spans="1:29">
      <c r="A55" s="11" t="s">
        <v>308</v>
      </c>
      <c r="B55" s="11">
        <f t="shared" si="9"/>
        <v>10.9684</v>
      </c>
      <c r="C55" s="11">
        <f t="shared" ref="C55:H55" si="10">SUM(C56:C56)</f>
        <v>0</v>
      </c>
      <c r="D55" s="11">
        <f t="shared" si="10"/>
        <v>10.9684</v>
      </c>
      <c r="E55" s="11">
        <f t="shared" si="10"/>
        <v>0</v>
      </c>
      <c r="F55" s="11">
        <f t="shared" si="10"/>
        <v>0</v>
      </c>
      <c r="G55" s="11">
        <f t="shared" si="10"/>
        <v>0</v>
      </c>
      <c r="H55" s="11">
        <f t="shared" si="10"/>
        <v>0</v>
      </c>
      <c r="I55" s="11"/>
      <c r="J55" s="11"/>
      <c r="K55" s="11"/>
      <c r="L55" s="11"/>
      <c r="M55" s="24"/>
      <c r="N55" s="11"/>
      <c r="O55" s="11"/>
      <c r="P55" s="11"/>
      <c r="Q55" s="12"/>
      <c r="R55" s="11"/>
      <c r="S55" s="11"/>
      <c r="T55" s="11"/>
      <c r="U55" s="11"/>
      <c r="V55" s="11"/>
      <c r="W55" s="11"/>
      <c r="X55" s="11"/>
      <c r="Y55" s="11"/>
      <c r="Z55" s="11"/>
      <c r="AA55" s="11"/>
      <c r="AB55" s="59"/>
      <c r="AC55" s="11"/>
    </row>
    <row r="56" s="4" customFormat="1" ht="64" customHeight="1" spans="1:29">
      <c r="A56" s="12">
        <v>1</v>
      </c>
      <c r="B56" s="12">
        <f>C56+D56+E56+F56+G56+H56</f>
        <v>10.9684</v>
      </c>
      <c r="C56" s="12"/>
      <c r="D56" s="12">
        <v>10.9684</v>
      </c>
      <c r="E56" s="12"/>
      <c r="F56" s="12"/>
      <c r="G56" s="12"/>
      <c r="H56" s="12"/>
      <c r="I56" s="12" t="s">
        <v>657</v>
      </c>
      <c r="J56" s="12" t="s">
        <v>786</v>
      </c>
      <c r="K56" s="12" t="s">
        <v>41</v>
      </c>
      <c r="L56" s="12" t="s">
        <v>922</v>
      </c>
      <c r="M56" s="12"/>
      <c r="N56" s="24"/>
      <c r="O56" s="12"/>
      <c r="P56" s="12"/>
      <c r="Q56" s="12"/>
      <c r="R56" s="12"/>
      <c r="S56" s="12"/>
      <c r="T56" s="12"/>
      <c r="U56" s="12"/>
      <c r="V56" s="12"/>
      <c r="W56" s="12"/>
      <c r="X56" s="12"/>
      <c r="Y56" s="12"/>
      <c r="Z56" s="12"/>
      <c r="AA56" s="11"/>
      <c r="AB56" s="56"/>
      <c r="AC56" s="12"/>
    </row>
    <row r="57" s="3" customFormat="1" ht="21" customHeight="1" spans="1:29">
      <c r="A57" s="11" t="s">
        <v>313</v>
      </c>
      <c r="B57" s="11">
        <f t="shared" si="9"/>
        <v>258.6858</v>
      </c>
      <c r="C57" s="11">
        <f t="shared" ref="C57:H57" si="11">SUM(C58:C59)</f>
        <v>258.6858</v>
      </c>
      <c r="D57" s="11">
        <f t="shared" si="11"/>
        <v>0</v>
      </c>
      <c r="E57" s="11">
        <f t="shared" si="11"/>
        <v>0</v>
      </c>
      <c r="F57" s="11">
        <f t="shared" si="11"/>
        <v>0</v>
      </c>
      <c r="G57" s="11">
        <f t="shared" si="11"/>
        <v>0</v>
      </c>
      <c r="H57" s="11">
        <f t="shared" si="11"/>
        <v>0</v>
      </c>
      <c r="I57" s="11"/>
      <c r="J57" s="11"/>
      <c r="K57" s="11"/>
      <c r="L57" s="11"/>
      <c r="M57" s="11"/>
      <c r="N57" s="24"/>
      <c r="O57" s="11"/>
      <c r="P57" s="11"/>
      <c r="Q57" s="12"/>
      <c r="R57" s="11"/>
      <c r="S57" s="11"/>
      <c r="T57" s="11"/>
      <c r="U57" s="11"/>
      <c r="V57" s="11"/>
      <c r="W57" s="11"/>
      <c r="X57" s="11"/>
      <c r="Y57" s="11"/>
      <c r="Z57" s="11"/>
      <c r="AA57" s="11"/>
      <c r="AB57" s="59"/>
      <c r="AC57" s="11"/>
    </row>
    <row r="58" s="5" customFormat="1" ht="31" customHeight="1" spans="1:30">
      <c r="A58" s="20">
        <v>1</v>
      </c>
      <c r="B58" s="12">
        <f t="shared" si="9"/>
        <v>213.3858</v>
      </c>
      <c r="C58" s="21">
        <v>213.3858</v>
      </c>
      <c r="D58" s="21"/>
      <c r="E58" s="21"/>
      <c r="F58" s="21"/>
      <c r="G58" s="21"/>
      <c r="H58" s="21"/>
      <c r="I58" s="42" t="s">
        <v>790</v>
      </c>
      <c r="J58" s="42" t="s">
        <v>99</v>
      </c>
      <c r="K58" s="21" t="s">
        <v>41</v>
      </c>
      <c r="L58" s="42" t="s">
        <v>923</v>
      </c>
      <c r="M58" s="43"/>
      <c r="N58" s="44"/>
      <c r="O58" s="45"/>
      <c r="P58" s="45"/>
      <c r="Q58" s="12"/>
      <c r="R58" s="45"/>
      <c r="S58" s="45"/>
      <c r="T58" s="45"/>
      <c r="U58" s="54"/>
      <c r="V58" s="54"/>
      <c r="W58" s="45"/>
      <c r="X58" s="45"/>
      <c r="Y58" s="45"/>
      <c r="Z58" s="45"/>
      <c r="AA58" s="60"/>
      <c r="AB58" s="61"/>
      <c r="AC58" s="45"/>
      <c r="AD58" s="62"/>
    </row>
    <row r="59" s="4" customFormat="1" ht="65" customHeight="1" spans="1:29">
      <c r="A59" s="20">
        <v>2</v>
      </c>
      <c r="B59" s="12">
        <f t="shared" si="9"/>
        <v>45.3</v>
      </c>
      <c r="C59" s="22">
        <v>45.3</v>
      </c>
      <c r="D59" s="19"/>
      <c r="E59" s="12"/>
      <c r="F59" s="19"/>
      <c r="G59" s="12"/>
      <c r="H59" s="12"/>
      <c r="I59" s="23" t="s">
        <v>314</v>
      </c>
      <c r="J59" s="12" t="s">
        <v>99</v>
      </c>
      <c r="K59" s="12" t="s">
        <v>41</v>
      </c>
      <c r="L59" s="23" t="s">
        <v>924</v>
      </c>
      <c r="M59" s="23"/>
      <c r="N59" s="24"/>
      <c r="O59" s="12"/>
      <c r="P59" s="12"/>
      <c r="Q59" s="12"/>
      <c r="R59" s="12"/>
      <c r="S59" s="12"/>
      <c r="T59" s="12"/>
      <c r="U59" s="12"/>
      <c r="V59" s="12"/>
      <c r="W59" s="12"/>
      <c r="X59" s="12"/>
      <c r="Y59" s="12"/>
      <c r="Z59" s="12"/>
      <c r="AA59" s="11"/>
      <c r="AB59" s="56"/>
      <c r="AC59" s="12"/>
    </row>
    <row r="60" s="6" customFormat="1" ht="25" customHeight="1" spans="1:29">
      <c r="A60" s="11" t="s">
        <v>925</v>
      </c>
      <c r="B60" s="11">
        <f t="shared" si="9"/>
        <v>825.062</v>
      </c>
      <c r="C60" s="11">
        <f t="shared" ref="C60:H60" si="12">SUM(C61:C95)</f>
        <v>0</v>
      </c>
      <c r="D60" s="11">
        <f t="shared" si="12"/>
        <v>0</v>
      </c>
      <c r="E60" s="11">
        <f t="shared" si="12"/>
        <v>0</v>
      </c>
      <c r="F60" s="11">
        <f t="shared" si="12"/>
        <v>0</v>
      </c>
      <c r="G60" s="11">
        <f t="shared" si="12"/>
        <v>825.062</v>
      </c>
      <c r="H60" s="11">
        <f t="shared" si="12"/>
        <v>0</v>
      </c>
      <c r="I60" s="46"/>
      <c r="J60" s="11"/>
      <c r="K60" s="11"/>
      <c r="L60" s="46"/>
      <c r="M60" s="47"/>
      <c r="N60" s="11"/>
      <c r="O60" s="11"/>
      <c r="P60" s="11"/>
      <c r="Q60" s="11"/>
      <c r="R60" s="55">
        <f>SUM(R61:R95)</f>
        <v>609.5069</v>
      </c>
      <c r="S60" s="11"/>
      <c r="T60" s="11"/>
      <c r="U60" s="11"/>
      <c r="V60" s="11"/>
      <c r="W60" s="11"/>
      <c r="X60" s="11"/>
      <c r="Y60" s="11"/>
      <c r="Z60" s="11"/>
      <c r="AA60" s="11"/>
      <c r="AB60" s="59"/>
      <c r="AC60" s="11"/>
    </row>
    <row r="61" s="4" customFormat="1" ht="28.5" spans="1:29">
      <c r="A61" s="12">
        <v>1</v>
      </c>
      <c r="B61" s="12">
        <f t="shared" si="9"/>
        <v>148</v>
      </c>
      <c r="C61" s="12"/>
      <c r="D61" s="12"/>
      <c r="E61" s="12"/>
      <c r="F61" s="12"/>
      <c r="G61" s="12">
        <v>148</v>
      </c>
      <c r="H61" s="12"/>
      <c r="I61" s="21" t="s">
        <v>926</v>
      </c>
      <c r="J61" s="12" t="s">
        <v>99</v>
      </c>
      <c r="K61" s="12" t="s">
        <v>637</v>
      </c>
      <c r="L61" s="12" t="s">
        <v>927</v>
      </c>
      <c r="M61" s="12" t="s">
        <v>928</v>
      </c>
      <c r="N61" s="12" t="s">
        <v>165</v>
      </c>
      <c r="O61" s="12">
        <v>2.5</v>
      </c>
      <c r="P61" s="12" t="s">
        <v>53</v>
      </c>
      <c r="Q61" s="12" t="s">
        <v>834</v>
      </c>
      <c r="R61" s="22">
        <v>148</v>
      </c>
      <c r="S61" s="12">
        <v>8</v>
      </c>
      <c r="T61" s="12" t="s">
        <v>929</v>
      </c>
      <c r="U61" s="12" t="s">
        <v>929</v>
      </c>
      <c r="V61" s="12"/>
      <c r="W61" s="12" t="s">
        <v>48</v>
      </c>
      <c r="X61" s="12"/>
      <c r="Y61" s="12"/>
      <c r="Z61" s="12"/>
      <c r="AA61" s="11"/>
      <c r="AB61" s="12"/>
      <c r="AC61" s="12"/>
    </row>
    <row r="62" s="4" customFormat="1" ht="27" customHeight="1" spans="1:29">
      <c r="A62" s="15">
        <v>2</v>
      </c>
      <c r="B62" s="15">
        <f>SUM(C62:H64)</f>
        <v>130</v>
      </c>
      <c r="C62" s="15"/>
      <c r="D62" s="15"/>
      <c r="E62" s="15"/>
      <c r="F62" s="15"/>
      <c r="G62" s="15">
        <v>130</v>
      </c>
      <c r="H62" s="15"/>
      <c r="I62" s="48" t="s">
        <v>930</v>
      </c>
      <c r="J62" s="15" t="s">
        <v>40</v>
      </c>
      <c r="K62" s="15" t="s">
        <v>41</v>
      </c>
      <c r="L62" s="48" t="s">
        <v>931</v>
      </c>
      <c r="M62" s="12" t="s">
        <v>43</v>
      </c>
      <c r="N62" s="24" t="s">
        <v>165</v>
      </c>
      <c r="O62" s="12">
        <v>1</v>
      </c>
      <c r="P62" s="12" t="s">
        <v>45</v>
      </c>
      <c r="Q62" s="12" t="s">
        <v>834</v>
      </c>
      <c r="R62" s="22">
        <v>52.7546</v>
      </c>
      <c r="S62" s="12">
        <v>5</v>
      </c>
      <c r="T62" s="12"/>
      <c r="U62" s="12"/>
      <c r="V62" s="12"/>
      <c r="W62" s="12"/>
      <c r="X62" s="12"/>
      <c r="Y62" s="12"/>
      <c r="Z62" s="12"/>
      <c r="AA62" s="11"/>
      <c r="AB62" s="12"/>
      <c r="AC62" s="12"/>
    </row>
    <row r="63" s="4" customFormat="1" ht="20" customHeight="1" spans="1:29">
      <c r="A63" s="17"/>
      <c r="B63" s="17"/>
      <c r="C63" s="17"/>
      <c r="D63" s="17"/>
      <c r="E63" s="17"/>
      <c r="F63" s="17"/>
      <c r="G63" s="17"/>
      <c r="H63" s="17"/>
      <c r="I63" s="49"/>
      <c r="J63" s="17"/>
      <c r="K63" s="17"/>
      <c r="L63" s="49"/>
      <c r="M63" s="12" t="s">
        <v>932</v>
      </c>
      <c r="N63" s="24" t="s">
        <v>165</v>
      </c>
      <c r="O63" s="12">
        <v>1</v>
      </c>
      <c r="P63" s="12" t="s">
        <v>45</v>
      </c>
      <c r="Q63" s="12" t="s">
        <v>834</v>
      </c>
      <c r="R63" s="22">
        <v>17.4785</v>
      </c>
      <c r="S63" s="12">
        <v>5</v>
      </c>
      <c r="T63" s="12"/>
      <c r="U63" s="12"/>
      <c r="V63" s="12"/>
      <c r="W63" s="12"/>
      <c r="X63" s="12"/>
      <c r="Y63" s="12"/>
      <c r="Z63" s="12"/>
      <c r="AA63" s="11"/>
      <c r="AB63" s="12"/>
      <c r="AC63" s="12"/>
    </row>
    <row r="64" s="4" customFormat="1" ht="22" customHeight="1" spans="1:29">
      <c r="A64" s="16"/>
      <c r="B64" s="16"/>
      <c r="C64" s="16"/>
      <c r="D64" s="16"/>
      <c r="E64" s="16"/>
      <c r="F64" s="16"/>
      <c r="G64" s="16"/>
      <c r="H64" s="16"/>
      <c r="I64" s="50"/>
      <c r="J64" s="16"/>
      <c r="K64" s="16"/>
      <c r="L64" s="50"/>
      <c r="M64" s="12" t="s">
        <v>933</v>
      </c>
      <c r="N64" s="24" t="s">
        <v>165</v>
      </c>
      <c r="O64" s="12">
        <v>1</v>
      </c>
      <c r="P64" s="12" t="s">
        <v>45</v>
      </c>
      <c r="Q64" s="12" t="s">
        <v>834</v>
      </c>
      <c r="R64" s="22">
        <v>16.2538</v>
      </c>
      <c r="S64" s="12">
        <v>5</v>
      </c>
      <c r="T64" s="12"/>
      <c r="U64" s="12"/>
      <c r="V64" s="12"/>
      <c r="W64" s="12"/>
      <c r="X64" s="12"/>
      <c r="Y64" s="12"/>
      <c r="Z64" s="12"/>
      <c r="AA64" s="11"/>
      <c r="AB64" s="12"/>
      <c r="AC64" s="12"/>
    </row>
    <row r="65" s="4" customFormat="1" ht="42.75" spans="1:29">
      <c r="A65" s="12">
        <v>3</v>
      </c>
      <c r="B65" s="12">
        <f>SUM(C65:H65)</f>
        <v>45</v>
      </c>
      <c r="C65" s="12"/>
      <c r="D65" s="12"/>
      <c r="E65" s="12"/>
      <c r="F65" s="12"/>
      <c r="G65" s="63">
        <v>45</v>
      </c>
      <c r="H65" s="12"/>
      <c r="I65" s="21" t="s">
        <v>930</v>
      </c>
      <c r="J65" s="12" t="s">
        <v>41</v>
      </c>
      <c r="K65" s="12" t="s">
        <v>467</v>
      </c>
      <c r="L65" s="21" t="s">
        <v>934</v>
      </c>
      <c r="M65" s="12"/>
      <c r="N65" s="24"/>
      <c r="O65" s="12"/>
      <c r="P65" s="12"/>
      <c r="Q65" s="12"/>
      <c r="R65" s="90"/>
      <c r="S65" s="12">
        <v>20</v>
      </c>
      <c r="T65" s="15" t="s">
        <v>470</v>
      </c>
      <c r="U65" s="12" t="s">
        <v>471</v>
      </c>
      <c r="V65" s="12"/>
      <c r="W65" s="12" t="s">
        <v>48</v>
      </c>
      <c r="X65" s="12"/>
      <c r="Y65" s="12"/>
      <c r="Z65" s="12"/>
      <c r="AA65" s="11"/>
      <c r="AB65" s="12"/>
      <c r="AC65" s="12"/>
    </row>
    <row r="66" s="4" customFormat="1" ht="22" customHeight="1" spans="1:29">
      <c r="A66" s="15">
        <v>4</v>
      </c>
      <c r="B66" s="15">
        <f>SUM(C66:H70)</f>
        <v>250</v>
      </c>
      <c r="C66" s="15"/>
      <c r="D66" s="15"/>
      <c r="E66" s="15"/>
      <c r="F66" s="15"/>
      <c r="G66" s="64">
        <v>250</v>
      </c>
      <c r="H66" s="15"/>
      <c r="I66" s="80" t="s">
        <v>930</v>
      </c>
      <c r="J66" s="12" t="s">
        <v>41</v>
      </c>
      <c r="K66" s="12" t="s">
        <v>935</v>
      </c>
      <c r="L66" s="48" t="s">
        <v>936</v>
      </c>
      <c r="M66" s="12" t="s">
        <v>937</v>
      </c>
      <c r="N66" s="24" t="s">
        <v>165</v>
      </c>
      <c r="O66" s="12">
        <v>10344</v>
      </c>
      <c r="P66" s="12" t="s">
        <v>282</v>
      </c>
      <c r="Q66" s="12" t="s">
        <v>834</v>
      </c>
      <c r="R66" s="90">
        <v>113.78</v>
      </c>
      <c r="S66" s="12">
        <v>5</v>
      </c>
      <c r="T66" s="12" t="s">
        <v>522</v>
      </c>
      <c r="U66" s="12" t="s">
        <v>47</v>
      </c>
      <c r="V66" s="12"/>
      <c r="W66" s="12" t="s">
        <v>48</v>
      </c>
      <c r="X66" s="12"/>
      <c r="Y66" s="12"/>
      <c r="Z66" s="12"/>
      <c r="AA66" s="11"/>
      <c r="AB66" s="12"/>
      <c r="AC66" s="15"/>
    </row>
    <row r="67" s="4" customFormat="1" ht="21" customHeight="1" spans="1:29">
      <c r="A67" s="17"/>
      <c r="B67" s="17"/>
      <c r="C67" s="17"/>
      <c r="D67" s="17"/>
      <c r="E67" s="17"/>
      <c r="F67" s="17"/>
      <c r="G67" s="65"/>
      <c r="H67" s="17"/>
      <c r="I67" s="81"/>
      <c r="J67" s="12"/>
      <c r="K67" s="12"/>
      <c r="L67" s="49"/>
      <c r="M67" s="12" t="s">
        <v>938</v>
      </c>
      <c r="N67" s="24" t="s">
        <v>165</v>
      </c>
      <c r="O67" s="12">
        <v>1148</v>
      </c>
      <c r="P67" s="12" t="s">
        <v>369</v>
      </c>
      <c r="Q67" s="12" t="s">
        <v>834</v>
      </c>
      <c r="R67" s="90">
        <v>40</v>
      </c>
      <c r="S67" s="12">
        <v>5</v>
      </c>
      <c r="T67" s="12" t="s">
        <v>522</v>
      </c>
      <c r="U67" s="12" t="s">
        <v>47</v>
      </c>
      <c r="V67" s="12"/>
      <c r="W67" s="12" t="s">
        <v>48</v>
      </c>
      <c r="X67" s="12"/>
      <c r="Y67" s="12"/>
      <c r="Z67" s="12"/>
      <c r="AA67" s="11"/>
      <c r="AB67" s="12"/>
      <c r="AC67" s="17"/>
    </row>
    <row r="68" s="4" customFormat="1" ht="19" customHeight="1" spans="1:29">
      <c r="A68" s="17"/>
      <c r="B68" s="17"/>
      <c r="C68" s="17"/>
      <c r="D68" s="17"/>
      <c r="E68" s="17"/>
      <c r="F68" s="17"/>
      <c r="G68" s="65"/>
      <c r="H68" s="17"/>
      <c r="I68" s="81"/>
      <c r="J68" s="12"/>
      <c r="K68" s="12"/>
      <c r="L68" s="49"/>
      <c r="M68" s="12" t="s">
        <v>939</v>
      </c>
      <c r="N68" s="24" t="s">
        <v>165</v>
      </c>
      <c r="O68" s="12">
        <v>75</v>
      </c>
      <c r="P68" s="12" t="s">
        <v>282</v>
      </c>
      <c r="Q68" s="12" t="s">
        <v>834</v>
      </c>
      <c r="R68" s="90">
        <v>9</v>
      </c>
      <c r="S68" s="12">
        <v>5</v>
      </c>
      <c r="T68" s="12" t="s">
        <v>522</v>
      </c>
      <c r="U68" s="12" t="s">
        <v>47</v>
      </c>
      <c r="V68" s="12"/>
      <c r="W68" s="12" t="s">
        <v>48</v>
      </c>
      <c r="X68" s="12"/>
      <c r="Y68" s="12"/>
      <c r="Z68" s="12"/>
      <c r="AA68" s="11"/>
      <c r="AB68" s="12"/>
      <c r="AC68" s="17"/>
    </row>
    <row r="69" s="4" customFormat="1" ht="21" customHeight="1" spans="1:29">
      <c r="A69" s="17"/>
      <c r="B69" s="17"/>
      <c r="C69" s="17"/>
      <c r="D69" s="17"/>
      <c r="E69" s="17"/>
      <c r="F69" s="17"/>
      <c r="G69" s="65"/>
      <c r="H69" s="17"/>
      <c r="I69" s="81"/>
      <c r="J69" s="12"/>
      <c r="K69" s="12"/>
      <c r="L69" s="49"/>
      <c r="M69" s="12" t="s">
        <v>940</v>
      </c>
      <c r="N69" s="24" t="s">
        <v>165</v>
      </c>
      <c r="O69" s="12">
        <v>25</v>
      </c>
      <c r="P69" s="12" t="s">
        <v>282</v>
      </c>
      <c r="Q69" s="12" t="s">
        <v>834</v>
      </c>
      <c r="R69" s="90">
        <v>3</v>
      </c>
      <c r="S69" s="12">
        <v>5</v>
      </c>
      <c r="T69" s="12" t="s">
        <v>522</v>
      </c>
      <c r="U69" s="12" t="s">
        <v>47</v>
      </c>
      <c r="V69" s="12"/>
      <c r="W69" s="12" t="s">
        <v>48</v>
      </c>
      <c r="X69" s="12"/>
      <c r="Y69" s="12"/>
      <c r="Z69" s="12"/>
      <c r="AA69" s="11"/>
      <c r="AB69" s="12"/>
      <c r="AC69" s="17"/>
    </row>
    <row r="70" s="4" customFormat="1" ht="24" customHeight="1" spans="1:29">
      <c r="A70" s="16"/>
      <c r="B70" s="16"/>
      <c r="C70" s="16"/>
      <c r="D70" s="16"/>
      <c r="E70" s="16"/>
      <c r="F70" s="16"/>
      <c r="G70" s="66"/>
      <c r="H70" s="16"/>
      <c r="I70" s="82"/>
      <c r="J70" s="12"/>
      <c r="K70" s="12"/>
      <c r="L70" s="50"/>
      <c r="M70" s="12" t="s">
        <v>941</v>
      </c>
      <c r="N70" s="24" t="s">
        <v>165</v>
      </c>
      <c r="O70" s="12">
        <v>126</v>
      </c>
      <c r="P70" s="12" t="s">
        <v>282</v>
      </c>
      <c r="Q70" s="12" t="s">
        <v>834</v>
      </c>
      <c r="R70" s="90">
        <v>15.12</v>
      </c>
      <c r="S70" s="12">
        <v>5</v>
      </c>
      <c r="T70" s="12" t="s">
        <v>522</v>
      </c>
      <c r="U70" s="12" t="s">
        <v>47</v>
      </c>
      <c r="V70" s="12"/>
      <c r="W70" s="12" t="s">
        <v>48</v>
      </c>
      <c r="X70" s="12"/>
      <c r="Y70" s="12"/>
      <c r="Z70" s="12"/>
      <c r="AA70" s="11"/>
      <c r="AB70" s="12"/>
      <c r="AC70" s="16"/>
    </row>
    <row r="71" s="4" customFormat="1" ht="42.75" spans="1:29">
      <c r="A71" s="12">
        <v>5</v>
      </c>
      <c r="B71" s="12">
        <f>SUM(C71:H71)</f>
        <v>50</v>
      </c>
      <c r="C71" s="12"/>
      <c r="D71" s="12"/>
      <c r="E71" s="12"/>
      <c r="F71" s="12"/>
      <c r="G71" s="67">
        <v>50</v>
      </c>
      <c r="H71" s="12"/>
      <c r="I71" s="21" t="s">
        <v>942</v>
      </c>
      <c r="J71" s="12" t="s">
        <v>41</v>
      </c>
      <c r="K71" s="12" t="s">
        <v>943</v>
      </c>
      <c r="L71" s="12" t="s">
        <v>944</v>
      </c>
      <c r="M71" s="12" t="s">
        <v>945</v>
      </c>
      <c r="N71" s="24" t="s">
        <v>209</v>
      </c>
      <c r="O71" s="12">
        <v>15</v>
      </c>
      <c r="P71" s="12" t="s">
        <v>45</v>
      </c>
      <c r="Q71" s="12" t="s">
        <v>834</v>
      </c>
      <c r="R71" s="22">
        <v>29.81</v>
      </c>
      <c r="S71" s="12">
        <v>5</v>
      </c>
      <c r="T71" s="12" t="s">
        <v>228</v>
      </c>
      <c r="U71" s="12" t="s">
        <v>946</v>
      </c>
      <c r="V71" s="12"/>
      <c r="W71" s="12" t="s">
        <v>48</v>
      </c>
      <c r="X71" s="12"/>
      <c r="Y71" s="12"/>
      <c r="Z71" s="12"/>
      <c r="AA71" s="11"/>
      <c r="AB71" s="12"/>
      <c r="AC71" s="12"/>
    </row>
    <row r="72" s="4" customFormat="1" ht="28" customHeight="1" spans="1:29">
      <c r="A72" s="15">
        <v>6</v>
      </c>
      <c r="B72" s="15">
        <f>SUM(C72:H83)</f>
        <v>106.7</v>
      </c>
      <c r="C72" s="15"/>
      <c r="D72" s="15"/>
      <c r="E72" s="15"/>
      <c r="F72" s="15"/>
      <c r="G72" s="68">
        <v>106.7</v>
      </c>
      <c r="H72" s="15"/>
      <c r="I72" s="48" t="s">
        <v>942</v>
      </c>
      <c r="J72" s="15" t="s">
        <v>41</v>
      </c>
      <c r="K72" s="15" t="s">
        <v>947</v>
      </c>
      <c r="L72" s="15" t="s">
        <v>948</v>
      </c>
      <c r="M72" s="24" t="s">
        <v>949</v>
      </c>
      <c r="N72" s="24" t="s">
        <v>209</v>
      </c>
      <c r="O72" s="12">
        <v>1211</v>
      </c>
      <c r="P72" s="12" t="s">
        <v>282</v>
      </c>
      <c r="Q72" s="12" t="s">
        <v>834</v>
      </c>
      <c r="R72" s="22">
        <v>9.08</v>
      </c>
      <c r="S72" s="12">
        <v>5</v>
      </c>
      <c r="T72" s="12" t="s">
        <v>843</v>
      </c>
      <c r="U72" s="12" t="s">
        <v>844</v>
      </c>
      <c r="V72" s="12"/>
      <c r="W72" s="12" t="s">
        <v>48</v>
      </c>
      <c r="X72" s="12"/>
      <c r="Y72" s="12"/>
      <c r="Z72" s="12"/>
      <c r="AA72" s="11"/>
      <c r="AB72" s="12"/>
      <c r="AC72" s="15" t="s">
        <v>950</v>
      </c>
    </row>
    <row r="73" s="4" customFormat="1" ht="20" customHeight="1" spans="1:29">
      <c r="A73" s="17"/>
      <c r="B73" s="17"/>
      <c r="C73" s="17"/>
      <c r="D73" s="17"/>
      <c r="E73" s="17"/>
      <c r="F73" s="17"/>
      <c r="G73" s="69"/>
      <c r="H73" s="17"/>
      <c r="I73" s="49"/>
      <c r="J73" s="17"/>
      <c r="K73" s="17"/>
      <c r="L73" s="17"/>
      <c r="M73" s="24" t="s">
        <v>928</v>
      </c>
      <c r="N73" s="24" t="s">
        <v>209</v>
      </c>
      <c r="O73" s="12">
        <v>1950</v>
      </c>
      <c r="P73" s="12" t="s">
        <v>282</v>
      </c>
      <c r="Q73" s="12" t="s">
        <v>834</v>
      </c>
      <c r="R73" s="22">
        <v>21.45</v>
      </c>
      <c r="S73" s="12">
        <v>5</v>
      </c>
      <c r="T73" s="12" t="s">
        <v>843</v>
      </c>
      <c r="U73" s="12" t="s">
        <v>844</v>
      </c>
      <c r="V73" s="12"/>
      <c r="W73" s="12" t="s">
        <v>48</v>
      </c>
      <c r="X73" s="12"/>
      <c r="Y73" s="12"/>
      <c r="Z73" s="12"/>
      <c r="AA73" s="11"/>
      <c r="AB73" s="12"/>
      <c r="AC73" s="17"/>
    </row>
    <row r="74" s="4" customFormat="1" ht="19" customHeight="1" spans="1:29">
      <c r="A74" s="17"/>
      <c r="B74" s="17"/>
      <c r="C74" s="17"/>
      <c r="D74" s="17"/>
      <c r="E74" s="17"/>
      <c r="F74" s="17"/>
      <c r="G74" s="69"/>
      <c r="H74" s="17"/>
      <c r="I74" s="49"/>
      <c r="J74" s="17"/>
      <c r="K74" s="17"/>
      <c r="L74" s="17"/>
      <c r="M74" s="24" t="s">
        <v>938</v>
      </c>
      <c r="N74" s="24" t="s">
        <v>209</v>
      </c>
      <c r="O74" s="12">
        <v>630</v>
      </c>
      <c r="P74" s="12" t="s">
        <v>369</v>
      </c>
      <c r="Q74" s="12" t="s">
        <v>834</v>
      </c>
      <c r="R74" s="22">
        <v>17.01</v>
      </c>
      <c r="S74" s="12">
        <v>5</v>
      </c>
      <c r="T74" s="12" t="s">
        <v>843</v>
      </c>
      <c r="U74" s="12" t="s">
        <v>844</v>
      </c>
      <c r="V74" s="12"/>
      <c r="W74" s="12" t="s">
        <v>48</v>
      </c>
      <c r="X74" s="12"/>
      <c r="Y74" s="12"/>
      <c r="Z74" s="12"/>
      <c r="AA74" s="11"/>
      <c r="AB74" s="12"/>
      <c r="AC74" s="17"/>
    </row>
    <row r="75" s="4" customFormat="1" ht="20" customHeight="1" spans="1:29">
      <c r="A75" s="17"/>
      <c r="B75" s="17"/>
      <c r="C75" s="17"/>
      <c r="D75" s="17"/>
      <c r="E75" s="17"/>
      <c r="F75" s="17"/>
      <c r="G75" s="69"/>
      <c r="H75" s="17"/>
      <c r="I75" s="49"/>
      <c r="J75" s="17"/>
      <c r="K75" s="17"/>
      <c r="L75" s="17"/>
      <c r="M75" s="24" t="s">
        <v>951</v>
      </c>
      <c r="N75" s="24" t="s">
        <v>209</v>
      </c>
      <c r="O75" s="12">
        <v>1</v>
      </c>
      <c r="P75" s="12" t="s">
        <v>909</v>
      </c>
      <c r="Q75" s="12" t="s">
        <v>834</v>
      </c>
      <c r="R75" s="22">
        <v>2</v>
      </c>
      <c r="S75" s="12">
        <v>5</v>
      </c>
      <c r="T75" s="12" t="s">
        <v>843</v>
      </c>
      <c r="U75" s="12" t="s">
        <v>844</v>
      </c>
      <c r="V75" s="12"/>
      <c r="W75" s="12" t="s">
        <v>48</v>
      </c>
      <c r="X75" s="12"/>
      <c r="Y75" s="12"/>
      <c r="Z75" s="12"/>
      <c r="AA75" s="11"/>
      <c r="AB75" s="12"/>
      <c r="AC75" s="17"/>
    </row>
    <row r="76" s="4" customFormat="1" ht="21" customHeight="1" spans="1:29">
      <c r="A76" s="17"/>
      <c r="B76" s="17"/>
      <c r="C76" s="17"/>
      <c r="D76" s="17"/>
      <c r="E76" s="17"/>
      <c r="F76" s="17"/>
      <c r="G76" s="69"/>
      <c r="H76" s="17"/>
      <c r="I76" s="49"/>
      <c r="J76" s="17"/>
      <c r="K76" s="17"/>
      <c r="L76" s="17"/>
      <c r="M76" s="24" t="s">
        <v>952</v>
      </c>
      <c r="N76" s="24" t="s">
        <v>209</v>
      </c>
      <c r="O76" s="12">
        <v>1</v>
      </c>
      <c r="P76" s="12" t="s">
        <v>909</v>
      </c>
      <c r="Q76" s="12" t="s">
        <v>834</v>
      </c>
      <c r="R76" s="22">
        <v>7.2</v>
      </c>
      <c r="S76" s="12">
        <v>5</v>
      </c>
      <c r="T76" s="12" t="s">
        <v>843</v>
      </c>
      <c r="U76" s="12" t="s">
        <v>844</v>
      </c>
      <c r="V76" s="12"/>
      <c r="W76" s="12" t="s">
        <v>48</v>
      </c>
      <c r="X76" s="12"/>
      <c r="Y76" s="12"/>
      <c r="Z76" s="12"/>
      <c r="AA76" s="11"/>
      <c r="AB76" s="12"/>
      <c r="AC76" s="17"/>
    </row>
    <row r="77" s="4" customFormat="1" ht="21" customHeight="1" spans="1:29">
      <c r="A77" s="17"/>
      <c r="B77" s="17"/>
      <c r="C77" s="17"/>
      <c r="D77" s="17"/>
      <c r="E77" s="17"/>
      <c r="F77" s="17"/>
      <c r="G77" s="69"/>
      <c r="H77" s="17"/>
      <c r="I77" s="49"/>
      <c r="J77" s="17"/>
      <c r="K77" s="17"/>
      <c r="L77" s="17"/>
      <c r="M77" s="24" t="s">
        <v>953</v>
      </c>
      <c r="N77" s="24" t="s">
        <v>209</v>
      </c>
      <c r="O77" s="12">
        <v>4680</v>
      </c>
      <c r="P77" s="12" t="s">
        <v>282</v>
      </c>
      <c r="Q77" s="12" t="s">
        <v>834</v>
      </c>
      <c r="R77" s="22">
        <v>9.36</v>
      </c>
      <c r="S77" s="12">
        <v>5</v>
      </c>
      <c r="T77" s="12" t="s">
        <v>843</v>
      </c>
      <c r="U77" s="12" t="s">
        <v>844</v>
      </c>
      <c r="V77" s="12"/>
      <c r="W77" s="12" t="s">
        <v>48</v>
      </c>
      <c r="X77" s="12"/>
      <c r="Y77" s="12"/>
      <c r="Z77" s="12"/>
      <c r="AA77" s="11"/>
      <c r="AB77" s="12"/>
      <c r="AC77" s="17"/>
    </row>
    <row r="78" s="4" customFormat="1" ht="20" customHeight="1" spans="1:29">
      <c r="A78" s="17"/>
      <c r="B78" s="17"/>
      <c r="C78" s="17"/>
      <c r="D78" s="17"/>
      <c r="E78" s="17"/>
      <c r="F78" s="17"/>
      <c r="G78" s="69"/>
      <c r="H78" s="17"/>
      <c r="I78" s="49"/>
      <c r="J78" s="17"/>
      <c r="K78" s="17"/>
      <c r="L78" s="17"/>
      <c r="M78" s="24" t="s">
        <v>954</v>
      </c>
      <c r="N78" s="24" t="s">
        <v>209</v>
      </c>
      <c r="O78" s="24">
        <v>1400</v>
      </c>
      <c r="P78" s="12" t="s">
        <v>369</v>
      </c>
      <c r="Q78" s="67" t="s">
        <v>834</v>
      </c>
      <c r="R78" s="22">
        <v>7.7</v>
      </c>
      <c r="S78" s="12">
        <v>5</v>
      </c>
      <c r="T78" s="12" t="s">
        <v>843</v>
      </c>
      <c r="U78" s="12" t="s">
        <v>844</v>
      </c>
      <c r="V78" s="12"/>
      <c r="W78" s="12" t="s">
        <v>48</v>
      </c>
      <c r="X78" s="12"/>
      <c r="Y78" s="12"/>
      <c r="Z78" s="12"/>
      <c r="AA78" s="11"/>
      <c r="AB78" s="12"/>
      <c r="AC78" s="17"/>
    </row>
    <row r="79" s="4" customFormat="1" ht="20" customHeight="1" spans="1:29">
      <c r="A79" s="17"/>
      <c r="B79" s="17"/>
      <c r="C79" s="17"/>
      <c r="D79" s="17"/>
      <c r="E79" s="17"/>
      <c r="F79" s="17"/>
      <c r="G79" s="69"/>
      <c r="H79" s="17"/>
      <c r="I79" s="49"/>
      <c r="J79" s="17"/>
      <c r="K79" s="17"/>
      <c r="L79" s="17"/>
      <c r="M79" s="24" t="s">
        <v>955</v>
      </c>
      <c r="N79" s="24" t="s">
        <v>209</v>
      </c>
      <c r="O79" s="24">
        <v>2</v>
      </c>
      <c r="P79" s="12" t="s">
        <v>45</v>
      </c>
      <c r="Q79" s="67" t="s">
        <v>834</v>
      </c>
      <c r="R79" s="22">
        <v>0.54</v>
      </c>
      <c r="S79" s="12">
        <v>5</v>
      </c>
      <c r="T79" s="12" t="s">
        <v>843</v>
      </c>
      <c r="U79" s="12" t="s">
        <v>844</v>
      </c>
      <c r="V79" s="12"/>
      <c r="W79" s="12" t="s">
        <v>48</v>
      </c>
      <c r="X79" s="12"/>
      <c r="Y79" s="12"/>
      <c r="Z79" s="12"/>
      <c r="AA79" s="11"/>
      <c r="AB79" s="12"/>
      <c r="AC79" s="17"/>
    </row>
    <row r="80" s="4" customFormat="1" ht="22" customHeight="1" spans="1:29">
      <c r="A80" s="17"/>
      <c r="B80" s="17"/>
      <c r="C80" s="17"/>
      <c r="D80" s="17"/>
      <c r="E80" s="17"/>
      <c r="F80" s="17"/>
      <c r="G80" s="69"/>
      <c r="H80" s="17"/>
      <c r="I80" s="49"/>
      <c r="J80" s="17"/>
      <c r="K80" s="17"/>
      <c r="L80" s="17"/>
      <c r="M80" s="24" t="s">
        <v>956</v>
      </c>
      <c r="N80" s="24" t="s">
        <v>209</v>
      </c>
      <c r="O80" s="24">
        <v>1</v>
      </c>
      <c r="P80" s="12" t="s">
        <v>55</v>
      </c>
      <c r="Q80" s="67" t="s">
        <v>834</v>
      </c>
      <c r="R80" s="22">
        <v>2.5</v>
      </c>
      <c r="S80" s="12">
        <v>5</v>
      </c>
      <c r="T80" s="12" t="s">
        <v>843</v>
      </c>
      <c r="U80" s="12" t="s">
        <v>844</v>
      </c>
      <c r="V80" s="12"/>
      <c r="W80" s="12" t="s">
        <v>48</v>
      </c>
      <c r="X80" s="12"/>
      <c r="Y80" s="12"/>
      <c r="Z80" s="12"/>
      <c r="AA80" s="11"/>
      <c r="AB80" s="12"/>
      <c r="AC80" s="17"/>
    </row>
    <row r="81" s="4" customFormat="1" ht="21" customHeight="1" spans="1:29">
      <c r="A81" s="17"/>
      <c r="B81" s="17"/>
      <c r="C81" s="17"/>
      <c r="D81" s="17"/>
      <c r="E81" s="17"/>
      <c r="F81" s="17"/>
      <c r="G81" s="69"/>
      <c r="H81" s="17"/>
      <c r="I81" s="49"/>
      <c r="J81" s="17"/>
      <c r="K81" s="17"/>
      <c r="L81" s="17"/>
      <c r="M81" s="24" t="s">
        <v>957</v>
      </c>
      <c r="N81" s="24" t="s">
        <v>209</v>
      </c>
      <c r="O81" s="24">
        <v>1</v>
      </c>
      <c r="P81" s="12" t="s">
        <v>55</v>
      </c>
      <c r="Q81" s="67" t="s">
        <v>834</v>
      </c>
      <c r="R81" s="22">
        <v>1.5</v>
      </c>
      <c r="S81" s="12">
        <v>5</v>
      </c>
      <c r="T81" s="12" t="s">
        <v>843</v>
      </c>
      <c r="U81" s="12" t="s">
        <v>844</v>
      </c>
      <c r="V81" s="12"/>
      <c r="W81" s="12" t="s">
        <v>48</v>
      </c>
      <c r="X81" s="12"/>
      <c r="Y81" s="12"/>
      <c r="Z81" s="12"/>
      <c r="AA81" s="11"/>
      <c r="AB81" s="12"/>
      <c r="AC81" s="17"/>
    </row>
    <row r="82" s="4" customFormat="1" ht="21" customHeight="1" spans="1:29">
      <c r="A82" s="17"/>
      <c r="B82" s="17"/>
      <c r="C82" s="17"/>
      <c r="D82" s="17"/>
      <c r="E82" s="17"/>
      <c r="F82" s="17"/>
      <c r="G82" s="69"/>
      <c r="H82" s="17"/>
      <c r="I82" s="49"/>
      <c r="J82" s="17"/>
      <c r="K82" s="17"/>
      <c r="L82" s="17"/>
      <c r="M82" s="24" t="s">
        <v>958</v>
      </c>
      <c r="N82" s="24" t="s">
        <v>209</v>
      </c>
      <c r="O82" s="24">
        <v>1</v>
      </c>
      <c r="P82" s="12" t="s">
        <v>909</v>
      </c>
      <c r="Q82" s="67" t="s">
        <v>834</v>
      </c>
      <c r="R82" s="22">
        <v>8.21</v>
      </c>
      <c r="S82" s="12">
        <v>5</v>
      </c>
      <c r="T82" s="12" t="s">
        <v>843</v>
      </c>
      <c r="U82" s="12" t="s">
        <v>844</v>
      </c>
      <c r="V82" s="12"/>
      <c r="W82" s="12" t="s">
        <v>48</v>
      </c>
      <c r="X82" s="12"/>
      <c r="Y82" s="12"/>
      <c r="Z82" s="12"/>
      <c r="AA82" s="11"/>
      <c r="AB82" s="12"/>
      <c r="AC82" s="17"/>
    </row>
    <row r="83" s="4" customFormat="1" ht="22" customHeight="1" spans="1:29">
      <c r="A83" s="16"/>
      <c r="B83" s="16"/>
      <c r="C83" s="16"/>
      <c r="D83" s="16"/>
      <c r="E83" s="16"/>
      <c r="F83" s="16"/>
      <c r="G83" s="69"/>
      <c r="H83" s="16"/>
      <c r="I83" s="49"/>
      <c r="J83" s="17"/>
      <c r="K83" s="17"/>
      <c r="L83" s="17"/>
      <c r="M83" s="24" t="s">
        <v>959</v>
      </c>
      <c r="N83" s="24" t="s">
        <v>209</v>
      </c>
      <c r="O83" s="24">
        <v>24800</v>
      </c>
      <c r="P83" s="12" t="s">
        <v>222</v>
      </c>
      <c r="Q83" s="67" t="s">
        <v>834</v>
      </c>
      <c r="R83" s="22">
        <v>15.5</v>
      </c>
      <c r="S83" s="12">
        <v>5</v>
      </c>
      <c r="T83" s="12" t="s">
        <v>843</v>
      </c>
      <c r="U83" s="12" t="s">
        <v>844</v>
      </c>
      <c r="V83" s="12"/>
      <c r="W83" s="12" t="s">
        <v>48</v>
      </c>
      <c r="X83" s="12"/>
      <c r="Y83" s="12"/>
      <c r="Z83" s="12"/>
      <c r="AA83" s="11"/>
      <c r="AB83" s="12"/>
      <c r="AC83" s="16"/>
    </row>
    <row r="84" s="4" customFormat="1" ht="21" customHeight="1" spans="1:29">
      <c r="A84" s="70">
        <v>7</v>
      </c>
      <c r="B84" s="71">
        <f>SUM(C84:H89)</f>
        <v>30</v>
      </c>
      <c r="C84" s="71"/>
      <c r="D84" s="71"/>
      <c r="E84" s="71"/>
      <c r="F84" s="71"/>
      <c r="G84" s="68">
        <v>30</v>
      </c>
      <c r="H84" s="71"/>
      <c r="I84" s="48" t="s">
        <v>942</v>
      </c>
      <c r="J84" s="15" t="s">
        <v>41</v>
      </c>
      <c r="K84" s="15" t="s">
        <v>703</v>
      </c>
      <c r="L84" s="15" t="s">
        <v>960</v>
      </c>
      <c r="M84" s="24" t="s">
        <v>954</v>
      </c>
      <c r="N84" s="24" t="s">
        <v>209</v>
      </c>
      <c r="O84" s="24">
        <v>1200</v>
      </c>
      <c r="P84" s="12" t="s">
        <v>282</v>
      </c>
      <c r="Q84" s="67" t="s">
        <v>834</v>
      </c>
      <c r="R84" s="22">
        <v>6.6</v>
      </c>
      <c r="S84" s="12">
        <v>5</v>
      </c>
      <c r="T84" s="12" t="s">
        <v>961</v>
      </c>
      <c r="U84" s="12" t="s">
        <v>687</v>
      </c>
      <c r="V84" s="12"/>
      <c r="W84" s="12" t="s">
        <v>48</v>
      </c>
      <c r="X84" s="12"/>
      <c r="Y84" s="12"/>
      <c r="Z84" s="12"/>
      <c r="AA84" s="11"/>
      <c r="AB84" s="12"/>
      <c r="AC84" s="12"/>
    </row>
    <row r="85" s="4" customFormat="1" ht="20" customHeight="1" spans="1:29">
      <c r="A85" s="72"/>
      <c r="B85" s="73"/>
      <c r="C85" s="73"/>
      <c r="D85" s="73"/>
      <c r="E85" s="73"/>
      <c r="F85" s="73"/>
      <c r="G85" s="69"/>
      <c r="H85" s="73"/>
      <c r="I85" s="49"/>
      <c r="J85" s="17"/>
      <c r="K85" s="17"/>
      <c r="L85" s="17"/>
      <c r="M85" s="24" t="s">
        <v>955</v>
      </c>
      <c r="N85" s="24" t="s">
        <v>209</v>
      </c>
      <c r="O85" s="24">
        <v>2</v>
      </c>
      <c r="P85" s="12" t="s">
        <v>45</v>
      </c>
      <c r="Q85" s="67" t="s">
        <v>834</v>
      </c>
      <c r="R85" s="22">
        <v>0.54</v>
      </c>
      <c r="S85" s="12">
        <v>5</v>
      </c>
      <c r="T85" s="12" t="s">
        <v>961</v>
      </c>
      <c r="U85" s="12" t="s">
        <v>687</v>
      </c>
      <c r="V85" s="12"/>
      <c r="W85" s="12" t="s">
        <v>48</v>
      </c>
      <c r="X85" s="12"/>
      <c r="Y85" s="12"/>
      <c r="Z85" s="12"/>
      <c r="AA85" s="11"/>
      <c r="AB85" s="12"/>
      <c r="AC85" s="12"/>
    </row>
    <row r="86" s="4" customFormat="1" ht="20" customHeight="1" spans="1:29">
      <c r="A86" s="72"/>
      <c r="B86" s="73"/>
      <c r="C86" s="73"/>
      <c r="D86" s="73"/>
      <c r="E86" s="73"/>
      <c r="F86" s="73"/>
      <c r="G86" s="69"/>
      <c r="H86" s="73"/>
      <c r="I86" s="49"/>
      <c r="J86" s="17"/>
      <c r="K86" s="17"/>
      <c r="L86" s="17"/>
      <c r="M86" s="24" t="s">
        <v>956</v>
      </c>
      <c r="N86" s="24" t="s">
        <v>209</v>
      </c>
      <c r="O86" s="24">
        <v>1</v>
      </c>
      <c r="P86" s="12" t="s">
        <v>55</v>
      </c>
      <c r="Q86" s="67" t="s">
        <v>834</v>
      </c>
      <c r="R86" s="22">
        <v>2.5</v>
      </c>
      <c r="S86" s="12">
        <v>5</v>
      </c>
      <c r="T86" s="12" t="s">
        <v>961</v>
      </c>
      <c r="U86" s="12" t="s">
        <v>687</v>
      </c>
      <c r="V86" s="12"/>
      <c r="W86" s="12" t="s">
        <v>48</v>
      </c>
      <c r="X86" s="12"/>
      <c r="Y86" s="12"/>
      <c r="Z86" s="12"/>
      <c r="AA86" s="11"/>
      <c r="AB86" s="12"/>
      <c r="AC86" s="12"/>
    </row>
    <row r="87" s="4" customFormat="1" ht="20" customHeight="1" spans="1:29">
      <c r="A87" s="72"/>
      <c r="B87" s="73"/>
      <c r="C87" s="73"/>
      <c r="D87" s="73"/>
      <c r="E87" s="73"/>
      <c r="F87" s="73"/>
      <c r="G87" s="69"/>
      <c r="H87" s="73"/>
      <c r="I87" s="49"/>
      <c r="J87" s="17"/>
      <c r="K87" s="17"/>
      <c r="L87" s="17"/>
      <c r="M87" s="24" t="s">
        <v>957</v>
      </c>
      <c r="N87" s="24" t="s">
        <v>209</v>
      </c>
      <c r="O87" s="24">
        <v>1</v>
      </c>
      <c r="P87" s="12" t="s">
        <v>55</v>
      </c>
      <c r="Q87" s="67" t="s">
        <v>834</v>
      </c>
      <c r="R87" s="22">
        <v>1.5</v>
      </c>
      <c r="S87" s="12">
        <v>5</v>
      </c>
      <c r="T87" s="12" t="s">
        <v>961</v>
      </c>
      <c r="U87" s="12" t="s">
        <v>687</v>
      </c>
      <c r="V87" s="12"/>
      <c r="W87" s="12" t="s">
        <v>48</v>
      </c>
      <c r="X87" s="12"/>
      <c r="Y87" s="12"/>
      <c r="Z87" s="12"/>
      <c r="AA87" s="11"/>
      <c r="AB87" s="12"/>
      <c r="AC87" s="12"/>
    </row>
    <row r="88" s="4" customFormat="1" ht="18" customHeight="1" spans="1:29">
      <c r="A88" s="72"/>
      <c r="B88" s="73"/>
      <c r="C88" s="73"/>
      <c r="D88" s="73"/>
      <c r="E88" s="73"/>
      <c r="F88" s="73"/>
      <c r="G88" s="69"/>
      <c r="H88" s="73"/>
      <c r="I88" s="49"/>
      <c r="J88" s="17"/>
      <c r="K88" s="17"/>
      <c r="L88" s="17"/>
      <c r="M88" s="24" t="s">
        <v>958</v>
      </c>
      <c r="N88" s="24" t="s">
        <v>209</v>
      </c>
      <c r="O88" s="24">
        <v>1</v>
      </c>
      <c r="P88" s="12" t="s">
        <v>909</v>
      </c>
      <c r="Q88" s="67" t="s">
        <v>834</v>
      </c>
      <c r="R88" s="22">
        <v>7.82</v>
      </c>
      <c r="S88" s="12">
        <v>5</v>
      </c>
      <c r="T88" s="12" t="s">
        <v>961</v>
      </c>
      <c r="U88" s="12" t="s">
        <v>687</v>
      </c>
      <c r="V88" s="12"/>
      <c r="W88" s="12" t="s">
        <v>48</v>
      </c>
      <c r="X88" s="12"/>
      <c r="Y88" s="12"/>
      <c r="Z88" s="12"/>
      <c r="AA88" s="11"/>
      <c r="AB88" s="12"/>
      <c r="AC88" s="12"/>
    </row>
    <row r="89" s="4" customFormat="1" ht="21" customHeight="1" spans="1:29">
      <c r="A89" s="74"/>
      <c r="B89" s="75"/>
      <c r="C89" s="75"/>
      <c r="D89" s="75"/>
      <c r="E89" s="75"/>
      <c r="F89" s="75"/>
      <c r="G89" s="76"/>
      <c r="H89" s="75"/>
      <c r="I89" s="50"/>
      <c r="J89" s="16"/>
      <c r="K89" s="16"/>
      <c r="L89" s="16"/>
      <c r="M89" s="24" t="s">
        <v>959</v>
      </c>
      <c r="N89" s="24" t="s">
        <v>209</v>
      </c>
      <c r="O89" s="24">
        <v>31000</v>
      </c>
      <c r="P89" s="12" t="s">
        <v>222</v>
      </c>
      <c r="Q89" s="67" t="s">
        <v>834</v>
      </c>
      <c r="R89" s="22">
        <v>15.5</v>
      </c>
      <c r="S89" s="12">
        <v>5</v>
      </c>
      <c r="T89" s="12" t="s">
        <v>961</v>
      </c>
      <c r="U89" s="12" t="s">
        <v>687</v>
      </c>
      <c r="V89" s="12"/>
      <c r="W89" s="12" t="s">
        <v>48</v>
      </c>
      <c r="X89" s="12"/>
      <c r="Y89" s="12"/>
      <c r="Z89" s="12"/>
      <c r="AA89" s="11"/>
      <c r="AB89" s="12"/>
      <c r="AC89" s="12"/>
    </row>
    <row r="90" s="1" customFormat="1" ht="28.5" spans="1:29">
      <c r="A90" s="12">
        <v>8</v>
      </c>
      <c r="B90" s="12">
        <f t="shared" ref="B90:B93" si="13">SUM(C90:H90)</f>
        <v>20</v>
      </c>
      <c r="C90" s="12"/>
      <c r="D90" s="12"/>
      <c r="E90" s="12"/>
      <c r="F90" s="12"/>
      <c r="G90" s="21">
        <v>20</v>
      </c>
      <c r="H90" s="21"/>
      <c r="I90" s="21" t="s">
        <v>962</v>
      </c>
      <c r="J90" s="12" t="s">
        <v>963</v>
      </c>
      <c r="K90" s="21" t="s">
        <v>41</v>
      </c>
      <c r="L90" s="21" t="s">
        <v>964</v>
      </c>
      <c r="M90" s="12" t="s">
        <v>965</v>
      </c>
      <c r="N90" s="24" t="s">
        <v>209</v>
      </c>
      <c r="O90" s="12">
        <v>1</v>
      </c>
      <c r="P90" s="12" t="s">
        <v>45</v>
      </c>
      <c r="Q90" s="12" t="s">
        <v>834</v>
      </c>
      <c r="R90" s="22">
        <v>20</v>
      </c>
      <c r="S90" s="12">
        <v>10</v>
      </c>
      <c r="T90" s="12"/>
      <c r="U90" s="12"/>
      <c r="V90" s="12"/>
      <c r="W90" s="12"/>
      <c r="X90" s="12"/>
      <c r="Y90" s="12"/>
      <c r="Z90" s="12"/>
      <c r="AA90" s="11"/>
      <c r="AB90" s="12"/>
      <c r="AC90" s="12"/>
    </row>
    <row r="91" s="1" customFormat="1" ht="28.5" spans="1:29">
      <c r="A91" s="12">
        <v>9</v>
      </c>
      <c r="B91" s="12">
        <f t="shared" si="13"/>
        <v>8</v>
      </c>
      <c r="C91" s="24"/>
      <c r="D91" s="24"/>
      <c r="E91" s="24"/>
      <c r="F91" s="24"/>
      <c r="G91" s="21">
        <v>8</v>
      </c>
      <c r="H91" s="21"/>
      <c r="I91" s="21" t="s">
        <v>966</v>
      </c>
      <c r="J91" s="23" t="s">
        <v>99</v>
      </c>
      <c r="K91" s="21" t="s">
        <v>967</v>
      </c>
      <c r="L91" s="21" t="s">
        <v>968</v>
      </c>
      <c r="M91" s="12" t="s">
        <v>969</v>
      </c>
      <c r="N91" s="24" t="s">
        <v>209</v>
      </c>
      <c r="O91" s="12">
        <v>1</v>
      </c>
      <c r="P91" s="12" t="s">
        <v>55</v>
      </c>
      <c r="Q91" s="12" t="s">
        <v>834</v>
      </c>
      <c r="R91" s="22">
        <v>7.8</v>
      </c>
      <c r="S91" s="12">
        <v>5</v>
      </c>
      <c r="T91" s="24" t="s">
        <v>970</v>
      </c>
      <c r="U91" s="24" t="s">
        <v>971</v>
      </c>
      <c r="V91" s="24"/>
      <c r="W91" s="24" t="s">
        <v>48</v>
      </c>
      <c r="X91" s="24"/>
      <c r="Y91" s="24"/>
      <c r="Z91" s="24"/>
      <c r="AA91" s="11"/>
      <c r="AB91" s="24"/>
      <c r="AC91" s="24"/>
    </row>
    <row r="92" s="1" customFormat="1" ht="24" customHeight="1" spans="1:29">
      <c r="A92" s="24">
        <v>10</v>
      </c>
      <c r="B92" s="12">
        <f t="shared" si="13"/>
        <v>7.3</v>
      </c>
      <c r="C92" s="24"/>
      <c r="D92" s="24"/>
      <c r="E92" s="24"/>
      <c r="F92" s="24"/>
      <c r="G92" s="12">
        <v>7.3</v>
      </c>
      <c r="H92" s="12"/>
      <c r="I92" s="21" t="s">
        <v>972</v>
      </c>
      <c r="J92" s="83" t="s">
        <v>973</v>
      </c>
      <c r="K92" s="12" t="s">
        <v>41</v>
      </c>
      <c r="L92" s="21" t="s">
        <v>974</v>
      </c>
      <c r="M92" s="12"/>
      <c r="N92" s="12"/>
      <c r="O92" s="12"/>
      <c r="P92" s="12"/>
      <c r="Q92" s="12"/>
      <c r="R92" s="22"/>
      <c r="S92" s="12"/>
      <c r="T92" s="12"/>
      <c r="U92" s="12"/>
      <c r="V92" s="24"/>
      <c r="W92" s="24"/>
      <c r="X92" s="24"/>
      <c r="Y92" s="24"/>
      <c r="Z92" s="24"/>
      <c r="AA92" s="11"/>
      <c r="AB92" s="24"/>
      <c r="AC92" s="24"/>
    </row>
    <row r="93" s="1" customFormat="1" ht="82" customHeight="1" spans="1:29">
      <c r="A93" s="24">
        <v>11</v>
      </c>
      <c r="B93" s="12">
        <f t="shared" si="13"/>
        <v>21.4</v>
      </c>
      <c r="C93" s="24"/>
      <c r="D93" s="24"/>
      <c r="E93" s="24"/>
      <c r="F93" s="24"/>
      <c r="G93" s="12">
        <v>21.4</v>
      </c>
      <c r="H93" s="12"/>
      <c r="I93" s="84" t="s">
        <v>975</v>
      </c>
      <c r="J93" s="12" t="s">
        <v>786</v>
      </c>
      <c r="K93" s="12" t="s">
        <v>41</v>
      </c>
      <c r="L93" s="85" t="s">
        <v>976</v>
      </c>
      <c r="M93" s="12"/>
      <c r="N93" s="12"/>
      <c r="O93" s="12"/>
      <c r="P93" s="12"/>
      <c r="Q93" s="12"/>
      <c r="R93" s="12"/>
      <c r="S93" s="24"/>
      <c r="T93" s="24"/>
      <c r="U93" s="24"/>
      <c r="V93" s="24"/>
      <c r="W93" s="24"/>
      <c r="X93" s="24"/>
      <c r="Y93" s="24"/>
      <c r="Z93" s="24"/>
      <c r="AA93" s="11"/>
      <c r="AB93" s="24"/>
      <c r="AC93" s="24"/>
    </row>
    <row r="94" s="1" customFormat="1" ht="47" customHeight="1" spans="1:29">
      <c r="A94" s="24">
        <v>12</v>
      </c>
      <c r="B94" s="12">
        <f>C94+D94+E94+F94+G94+H94</f>
        <v>0.5</v>
      </c>
      <c r="C94" s="24"/>
      <c r="D94" s="24"/>
      <c r="E94" s="24"/>
      <c r="F94" s="24"/>
      <c r="G94" s="12">
        <v>0.5</v>
      </c>
      <c r="H94" s="12"/>
      <c r="I94" s="84" t="s">
        <v>819</v>
      </c>
      <c r="J94" s="12" t="s">
        <v>786</v>
      </c>
      <c r="K94" s="12" t="s">
        <v>41</v>
      </c>
      <c r="L94" s="21" t="s">
        <v>977</v>
      </c>
      <c r="M94" s="12"/>
      <c r="N94" s="12"/>
      <c r="O94" s="12"/>
      <c r="P94" s="12"/>
      <c r="Q94" s="12"/>
      <c r="R94" s="12"/>
      <c r="S94" s="24"/>
      <c r="T94" s="24"/>
      <c r="U94" s="24"/>
      <c r="V94" s="24"/>
      <c r="W94" s="24"/>
      <c r="X94" s="24"/>
      <c r="Y94" s="24"/>
      <c r="Z94" s="24"/>
      <c r="AA94" s="11"/>
      <c r="AB94" s="24"/>
      <c r="AC94" s="24"/>
    </row>
    <row r="95" s="1" customFormat="1" ht="24" customHeight="1" spans="1:29">
      <c r="A95" s="24">
        <v>13</v>
      </c>
      <c r="B95" s="12">
        <f>C95+D95+E95+F95+G95+H95</f>
        <v>8.162</v>
      </c>
      <c r="C95" s="24"/>
      <c r="D95" s="24"/>
      <c r="E95" s="24"/>
      <c r="F95" s="24"/>
      <c r="G95" s="12">
        <v>8.162</v>
      </c>
      <c r="H95" s="12"/>
      <c r="I95" s="84" t="s">
        <v>978</v>
      </c>
      <c r="J95" s="12" t="s">
        <v>786</v>
      </c>
      <c r="K95" s="12" t="s">
        <v>41</v>
      </c>
      <c r="L95" s="21" t="s">
        <v>979</v>
      </c>
      <c r="M95" s="12"/>
      <c r="N95" s="12"/>
      <c r="O95" s="12"/>
      <c r="P95" s="12"/>
      <c r="Q95" s="12"/>
      <c r="R95" s="12"/>
      <c r="S95" s="24"/>
      <c r="T95" s="24"/>
      <c r="U95" s="24"/>
      <c r="V95" s="24"/>
      <c r="W95" s="24"/>
      <c r="X95" s="24"/>
      <c r="Y95" s="24"/>
      <c r="Z95" s="24"/>
      <c r="AA95" s="11"/>
      <c r="AB95" s="24"/>
      <c r="AC95" s="24"/>
    </row>
    <row r="96" s="7" customFormat="1" ht="27" customHeight="1" spans="1:29">
      <c r="A96" s="77" t="s">
        <v>326</v>
      </c>
      <c r="B96" s="60">
        <f t="shared" ref="B96:B99" si="14">SUM(C96:H96)</f>
        <v>34.9</v>
      </c>
      <c r="C96" s="60">
        <f t="shared" ref="C96:H96" si="15">SUM(C97:C99)</f>
        <v>0</v>
      </c>
      <c r="D96" s="60">
        <f t="shared" si="15"/>
        <v>0</v>
      </c>
      <c r="E96" s="60">
        <f t="shared" si="15"/>
        <v>0</v>
      </c>
      <c r="F96" s="60">
        <f t="shared" si="15"/>
        <v>0</v>
      </c>
      <c r="G96" s="60">
        <f t="shared" si="15"/>
        <v>0</v>
      </c>
      <c r="H96" s="60">
        <f t="shared" si="15"/>
        <v>34.9</v>
      </c>
      <c r="I96" s="86"/>
      <c r="J96" s="60"/>
      <c r="K96" s="60"/>
      <c r="L96" s="86"/>
      <c r="M96" s="87"/>
      <c r="N96" s="60"/>
      <c r="O96" s="60"/>
      <c r="P96" s="60"/>
      <c r="Q96" s="60"/>
      <c r="R96" s="60">
        <f>SUM(R97:R99)</f>
        <v>25</v>
      </c>
      <c r="S96" s="60"/>
      <c r="T96" s="77"/>
      <c r="U96" s="77"/>
      <c r="V96" s="60"/>
      <c r="W96" s="60"/>
      <c r="X96" s="60"/>
      <c r="Y96" s="60"/>
      <c r="Z96" s="60"/>
      <c r="AA96" s="60"/>
      <c r="AB96" s="60"/>
      <c r="AC96" s="60"/>
    </row>
    <row r="97" s="8" customFormat="1" ht="44" customHeight="1" spans="1:29">
      <c r="A97" s="44">
        <v>1</v>
      </c>
      <c r="B97" s="78">
        <f t="shared" si="14"/>
        <v>1.8</v>
      </c>
      <c r="C97" s="44"/>
      <c r="D97" s="44"/>
      <c r="E97" s="44"/>
      <c r="F97" s="44"/>
      <c r="G97" s="41"/>
      <c r="H97" s="78">
        <v>1.8</v>
      </c>
      <c r="I97" s="78" t="s">
        <v>715</v>
      </c>
      <c r="J97" s="23" t="s">
        <v>332</v>
      </c>
      <c r="K97" s="23" t="s">
        <v>41</v>
      </c>
      <c r="L97" s="12" t="s">
        <v>980</v>
      </c>
      <c r="M97" s="88"/>
      <c r="N97" s="89"/>
      <c r="O97" s="88"/>
      <c r="P97" s="88"/>
      <c r="Q97" s="41"/>
      <c r="R97" s="41"/>
      <c r="S97" s="41"/>
      <c r="T97" s="41"/>
      <c r="U97" s="41"/>
      <c r="V97" s="41"/>
      <c r="W97" s="91"/>
      <c r="X97" s="91"/>
      <c r="Y97" s="91"/>
      <c r="Z97" s="94"/>
      <c r="AA97" s="60"/>
      <c r="AB97" s="91"/>
      <c r="AC97" s="95"/>
    </row>
    <row r="98" s="8" customFormat="1" ht="28.5" spans="1:29">
      <c r="A98" s="44">
        <v>2</v>
      </c>
      <c r="B98" s="78">
        <f t="shared" si="14"/>
        <v>25</v>
      </c>
      <c r="C98" s="41"/>
      <c r="D98" s="41"/>
      <c r="E98" s="41"/>
      <c r="F98" s="41"/>
      <c r="G98" s="79"/>
      <c r="H98" s="78">
        <v>25</v>
      </c>
      <c r="I98" s="12" t="s">
        <v>981</v>
      </c>
      <c r="J98" s="12" t="s">
        <v>982</v>
      </c>
      <c r="K98" s="12" t="s">
        <v>983</v>
      </c>
      <c r="L98" s="12" t="s">
        <v>984</v>
      </c>
      <c r="M98" s="12" t="s">
        <v>985</v>
      </c>
      <c r="N98" s="12" t="s">
        <v>44</v>
      </c>
      <c r="O98" s="88">
        <v>1</v>
      </c>
      <c r="P98" s="12" t="s">
        <v>986</v>
      </c>
      <c r="Q98" s="88" t="s">
        <v>987</v>
      </c>
      <c r="R98" s="88">
        <v>25</v>
      </c>
      <c r="S98" s="88">
        <v>8</v>
      </c>
      <c r="T98" s="32" t="s">
        <v>983</v>
      </c>
      <c r="U98" s="32" t="s">
        <v>988</v>
      </c>
      <c r="V98" s="92"/>
      <c r="W98" s="93" t="s">
        <v>48</v>
      </c>
      <c r="X98" s="92"/>
      <c r="Y98" s="96"/>
      <c r="Z98" s="92"/>
      <c r="AA98" s="60"/>
      <c r="AB98" s="92"/>
      <c r="AC98" s="91"/>
    </row>
    <row r="99" s="8" customFormat="1" ht="50" customHeight="1" spans="1:29">
      <c r="A99" s="44">
        <v>3</v>
      </c>
      <c r="B99" s="78">
        <f t="shared" si="14"/>
        <v>8.1</v>
      </c>
      <c r="C99" s="53"/>
      <c r="D99" s="53"/>
      <c r="E99" s="53"/>
      <c r="F99" s="53"/>
      <c r="G99" s="53"/>
      <c r="H99" s="24">
        <v>8.1</v>
      </c>
      <c r="I99" s="12" t="s">
        <v>816</v>
      </c>
      <c r="J99" s="12" t="s">
        <v>989</v>
      </c>
      <c r="K99" s="12" t="s">
        <v>41</v>
      </c>
      <c r="L99" s="12" t="s">
        <v>990</v>
      </c>
      <c r="M99" s="89"/>
      <c r="N99" s="12"/>
      <c r="O99" s="12"/>
      <c r="P99" s="12"/>
      <c r="Q99" s="12"/>
      <c r="R99" s="12"/>
      <c r="S99" s="12"/>
      <c r="T99" s="47"/>
      <c r="U99" s="47"/>
      <c r="V99" s="47"/>
      <c r="W99" s="47"/>
      <c r="X99" s="47"/>
      <c r="Y99" s="47"/>
      <c r="Z99" s="47"/>
      <c r="AA99" s="60"/>
      <c r="AB99" s="97"/>
      <c r="AC99" s="12"/>
    </row>
  </sheetData>
  <autoFilter ref="A5:AD99">
    <extLst/>
  </autoFilter>
  <mergeCells count="126">
    <mergeCell ref="A1:AC1"/>
    <mergeCell ref="M2:AB2"/>
    <mergeCell ref="M3:W3"/>
    <mergeCell ref="X3:AB3"/>
    <mergeCell ref="AA4:AB4"/>
    <mergeCell ref="A2:A5"/>
    <mergeCell ref="A13:A14"/>
    <mergeCell ref="A16:A19"/>
    <mergeCell ref="A35:A53"/>
    <mergeCell ref="A62:A64"/>
    <mergeCell ref="A66:A70"/>
    <mergeCell ref="A72:A83"/>
    <mergeCell ref="A84:A89"/>
    <mergeCell ref="B4:B5"/>
    <mergeCell ref="B13:B14"/>
    <mergeCell ref="B16:B19"/>
    <mergeCell ref="B35:B53"/>
    <mergeCell ref="B62:B64"/>
    <mergeCell ref="B66:B70"/>
    <mergeCell ref="B72:B83"/>
    <mergeCell ref="B84:B89"/>
    <mergeCell ref="C4:C5"/>
    <mergeCell ref="C13:C14"/>
    <mergeCell ref="C16:C19"/>
    <mergeCell ref="C35:C53"/>
    <mergeCell ref="C62:C64"/>
    <mergeCell ref="C66:C70"/>
    <mergeCell ref="C72:C83"/>
    <mergeCell ref="C84:C89"/>
    <mergeCell ref="D4:D5"/>
    <mergeCell ref="D13:D14"/>
    <mergeCell ref="D16:D19"/>
    <mergeCell ref="D35:D53"/>
    <mergeCell ref="D62:D64"/>
    <mergeCell ref="D66:D70"/>
    <mergeCell ref="D72:D83"/>
    <mergeCell ref="D84:D89"/>
    <mergeCell ref="E4:E5"/>
    <mergeCell ref="E13:E14"/>
    <mergeCell ref="E16:E19"/>
    <mergeCell ref="E35:E53"/>
    <mergeCell ref="E62:E64"/>
    <mergeCell ref="E66:E70"/>
    <mergeCell ref="E72:E83"/>
    <mergeCell ref="E84:E89"/>
    <mergeCell ref="F4:F5"/>
    <mergeCell ref="F13:F14"/>
    <mergeCell ref="F16:F19"/>
    <mergeCell ref="F35:F53"/>
    <mergeCell ref="F62:F64"/>
    <mergeCell ref="F66:F70"/>
    <mergeCell ref="F72:F83"/>
    <mergeCell ref="F84:F89"/>
    <mergeCell ref="G4:G5"/>
    <mergeCell ref="G13:G14"/>
    <mergeCell ref="G16:G19"/>
    <mergeCell ref="G35:G53"/>
    <mergeCell ref="G62:G64"/>
    <mergeCell ref="G66:G70"/>
    <mergeCell ref="G72:G83"/>
    <mergeCell ref="G84:G89"/>
    <mergeCell ref="H4:H5"/>
    <mergeCell ref="H13:H14"/>
    <mergeCell ref="H16:H19"/>
    <mergeCell ref="H35:H53"/>
    <mergeCell ref="H62:H64"/>
    <mergeCell ref="H66:H70"/>
    <mergeCell ref="H72:H83"/>
    <mergeCell ref="H84:H89"/>
    <mergeCell ref="I4:I5"/>
    <mergeCell ref="I13:I14"/>
    <mergeCell ref="I16:I19"/>
    <mergeCell ref="I35:I53"/>
    <mergeCell ref="I62:I64"/>
    <mergeCell ref="I66:I70"/>
    <mergeCell ref="I72:I83"/>
    <mergeCell ref="I84:I89"/>
    <mergeCell ref="J4:J5"/>
    <mergeCell ref="J13:J14"/>
    <mergeCell ref="J16:J19"/>
    <mergeCell ref="J35:J53"/>
    <mergeCell ref="J62:J64"/>
    <mergeCell ref="J66:J70"/>
    <mergeCell ref="J72:J83"/>
    <mergeCell ref="J84:J89"/>
    <mergeCell ref="K4:K5"/>
    <mergeCell ref="K13:K14"/>
    <mergeCell ref="K16:K19"/>
    <mergeCell ref="K35:K53"/>
    <mergeCell ref="K62:K64"/>
    <mergeCell ref="K66:K70"/>
    <mergeCell ref="K72:K83"/>
    <mergeCell ref="K84:K89"/>
    <mergeCell ref="L4:L5"/>
    <mergeCell ref="L16:L19"/>
    <mergeCell ref="L35:L39"/>
    <mergeCell ref="L40:L44"/>
    <mergeCell ref="L46:L49"/>
    <mergeCell ref="L50:L53"/>
    <mergeCell ref="L62:L64"/>
    <mergeCell ref="L66:L70"/>
    <mergeCell ref="L72:L83"/>
    <mergeCell ref="L84:L89"/>
    <mergeCell ref="M4:M5"/>
    <mergeCell ref="N4:N5"/>
    <mergeCell ref="N16:N19"/>
    <mergeCell ref="O4:O5"/>
    <mergeCell ref="P4:P5"/>
    <mergeCell ref="Q4:Q5"/>
    <mergeCell ref="R4:R5"/>
    <mergeCell ref="S4:S5"/>
    <mergeCell ref="S16:S19"/>
    <mergeCell ref="T4:T5"/>
    <mergeCell ref="T16:T19"/>
    <mergeCell ref="U4:U5"/>
    <mergeCell ref="U16:U19"/>
    <mergeCell ref="V4:V5"/>
    <mergeCell ref="W4:W5"/>
    <mergeCell ref="X4:X5"/>
    <mergeCell ref="Y4:Y5"/>
    <mergeCell ref="Z4:Z5"/>
    <mergeCell ref="AC2:AC5"/>
    <mergeCell ref="AC66:AC70"/>
    <mergeCell ref="AC72:AC83"/>
    <mergeCell ref="B2:H3"/>
    <mergeCell ref="I2:L3"/>
  </mergeCells>
  <dataValidations count="4">
    <dataValidation type="list" allowBlank="1" showInputMessage="1" showErrorMessage="1" sqref="N5 N8 N9 M15 N15 N16 N17 N18 N19 M55 N55 N56 N57 O57 N59 M60 N65 N71 N72 N83 N89 N90 N91 M96 N6:N7 N13:N14 N62:N64 N66:N70 N73:N77 N78:N80 N81:N82 N84:N86 N87:N88">
      <formula1>$AD$5:$AD$6</formula1>
    </dataValidation>
    <dataValidation type="list" allowBlank="1" showInputMessage="1" showErrorMessage="1" sqref="N58">
      <formula1>$AE$5:$AE$6</formula1>
    </dataValidation>
    <dataValidation type="list" allowBlank="1" showInputMessage="1" showErrorMessage="1" sqref="O59 N60 N96 N99">
      <formula1>#REF!</formula1>
    </dataValidation>
    <dataValidation type="list" allowBlank="1" showInputMessage="1" showErrorMessage="1" sqref="N10:N12">
      <formula1>$AG$5:$AG$5</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2013</vt:lpstr>
      <vt:lpstr>2014</vt:lpstr>
      <vt:lpstr>2015</vt:lpstr>
      <vt:lpstr>2016</vt:lpstr>
      <vt:lpstr>2017</vt:lpstr>
      <vt:lpstr>2018</vt:lpstr>
      <vt:lpstr>2019</vt:lpstr>
      <vt:lpstr>2020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戴尔</dc:creator>
  <cp:lastModifiedBy>C 、</cp:lastModifiedBy>
  <dcterms:created xsi:type="dcterms:W3CDTF">2021-11-09T01:39:00Z</dcterms:created>
  <dcterms:modified xsi:type="dcterms:W3CDTF">2021-11-12T07:21:43Z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5139B8F18F6C44F2B92B252E8E9EA324</vt:lpwstr>
  </property>
  <property fmtid="{D5CDD505-2E9C-101B-9397-08002B2CF9AE}" pid="3" name="KSOProductBuildVer">
    <vt:lpwstr>2052-11.1.0.11045</vt:lpwstr>
  </property>
</Properties>
</file>